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66925"/>
  <xr:revisionPtr revIDLastSave="0" documentId="13_ncr:1_{515AFA82-F589-4886-9806-27B8F5F70C7E}" xr6:coauthVersionLast="47" xr6:coauthVersionMax="47" xr10:uidLastSave="{00000000-0000-0000-0000-000000000000}"/>
  <bookViews>
    <workbookView xWindow="-108" yWindow="-108" windowWidth="23256" windowHeight="12576" activeTab="1" xr2:uid="{9A9AA887-4F24-477D-B5A4-7C60E34A476C}"/>
  </bookViews>
  <sheets>
    <sheet name="NBRC株" sheetId="7" r:id="rId1"/>
    <sheet name="RD 株 " sheetId="14" r:id="rId2"/>
  </sheets>
  <definedNames>
    <definedName name="_xlnm._FilterDatabase" localSheetId="0" hidden="1">NBRC株!$A$2:$J$87</definedName>
    <definedName name="_xlnm._FilterDatabase" localSheetId="1" hidden="1">'RD 株 '!$A$3:$J$62</definedName>
    <definedName name="_xlnm.Print_Area" localSheetId="1">'RD 株 '!$A$1:$J$63</definedName>
    <definedName name="_xlnm.Print_Titles" localSheetId="0">NBRC株!$2:$2</definedName>
    <definedName name="_xlnm.Print_Titles" localSheetId="1">'RD 株 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2" i="14" l="1"/>
  <c r="G62" i="14"/>
  <c r="J61" i="14"/>
  <c r="G61" i="14"/>
  <c r="J60" i="14"/>
  <c r="G60" i="14"/>
  <c r="J59" i="14"/>
  <c r="H59" i="14"/>
  <c r="G59" i="14"/>
  <c r="J58" i="14"/>
  <c r="H58" i="14"/>
  <c r="G58" i="14"/>
  <c r="J57" i="14"/>
  <c r="H57" i="14"/>
  <c r="G57" i="14"/>
  <c r="J56" i="14"/>
  <c r="H56" i="14"/>
  <c r="G56" i="14"/>
  <c r="J55" i="14"/>
  <c r="H55" i="14"/>
  <c r="G55" i="14"/>
  <c r="J54" i="14"/>
  <c r="G54" i="14"/>
  <c r="J53" i="14"/>
  <c r="H53" i="14"/>
  <c r="G53" i="14"/>
  <c r="J52" i="14"/>
  <c r="H52" i="14"/>
  <c r="G52" i="14"/>
  <c r="J51" i="14"/>
  <c r="H51" i="14"/>
  <c r="G51" i="14"/>
  <c r="J50" i="14"/>
  <c r="G50" i="14"/>
  <c r="J49" i="14"/>
  <c r="H49" i="14"/>
  <c r="G49" i="14"/>
  <c r="J48" i="14"/>
  <c r="H48" i="14"/>
  <c r="G48" i="14"/>
  <c r="J47" i="14"/>
  <c r="H47" i="14"/>
  <c r="G47" i="14"/>
  <c r="J46" i="14"/>
  <c r="H46" i="14"/>
  <c r="G46" i="14"/>
  <c r="J45" i="14"/>
  <c r="H45" i="14"/>
  <c r="G45" i="14"/>
  <c r="J44" i="14"/>
  <c r="G44" i="14"/>
  <c r="J43" i="14"/>
  <c r="G43" i="14"/>
  <c r="J42" i="14"/>
  <c r="H42" i="14"/>
  <c r="G42" i="14"/>
  <c r="J41" i="14"/>
  <c r="H41" i="14"/>
  <c r="G41" i="14"/>
  <c r="J40" i="14"/>
  <c r="H40" i="14"/>
  <c r="G40" i="14"/>
  <c r="J39" i="14"/>
  <c r="H39" i="14"/>
  <c r="G39" i="14"/>
  <c r="J38" i="14"/>
  <c r="H38" i="14"/>
  <c r="G38" i="14"/>
  <c r="J37" i="14"/>
  <c r="H37" i="14"/>
  <c r="G37" i="14"/>
  <c r="J36" i="14"/>
  <c r="G36" i="14"/>
  <c r="J35" i="14"/>
  <c r="H35" i="14"/>
  <c r="G35" i="14"/>
  <c r="J34" i="14"/>
  <c r="G34" i="14"/>
  <c r="J33" i="14"/>
  <c r="G33" i="14"/>
  <c r="J32" i="14"/>
  <c r="H32" i="14"/>
  <c r="G32" i="14"/>
  <c r="J31" i="14"/>
  <c r="H31" i="14"/>
  <c r="G31" i="14"/>
  <c r="J30" i="14"/>
  <c r="H30" i="14"/>
  <c r="G30" i="14"/>
  <c r="J29" i="14"/>
  <c r="H29" i="14"/>
  <c r="G29" i="14"/>
  <c r="J28" i="14"/>
  <c r="H28" i="14"/>
  <c r="G28" i="14"/>
  <c r="J27" i="14"/>
  <c r="H27" i="14"/>
  <c r="G27" i="14"/>
  <c r="J26" i="14"/>
  <c r="G26" i="14"/>
  <c r="J25" i="14"/>
  <c r="G25" i="14"/>
  <c r="J24" i="14"/>
  <c r="H24" i="14"/>
  <c r="G24" i="14"/>
  <c r="J23" i="14"/>
  <c r="G23" i="14"/>
  <c r="J22" i="14"/>
  <c r="H22" i="14"/>
  <c r="G22" i="14"/>
  <c r="J21" i="14"/>
  <c r="H21" i="14"/>
  <c r="G21" i="14"/>
  <c r="J20" i="14"/>
  <c r="H20" i="14"/>
  <c r="G20" i="14"/>
  <c r="J19" i="14"/>
  <c r="H19" i="14"/>
  <c r="G19" i="14"/>
  <c r="J18" i="14"/>
  <c r="H18" i="14"/>
  <c r="G18" i="14"/>
  <c r="J17" i="14"/>
  <c r="H17" i="14"/>
  <c r="G17" i="14"/>
  <c r="J16" i="14"/>
  <c r="H16" i="14"/>
  <c r="G16" i="14"/>
  <c r="J15" i="14"/>
  <c r="H15" i="14"/>
  <c r="G15" i="14"/>
  <c r="J14" i="14"/>
  <c r="H14" i="14"/>
  <c r="G14" i="14"/>
  <c r="J13" i="14"/>
  <c r="G13" i="14"/>
  <c r="J12" i="14"/>
  <c r="G12" i="14"/>
  <c r="J11" i="14"/>
  <c r="H11" i="14"/>
  <c r="G11" i="14"/>
  <c r="J10" i="14"/>
  <c r="H10" i="14"/>
  <c r="G10" i="14"/>
  <c r="J9" i="14"/>
  <c r="H9" i="14"/>
  <c r="G9" i="14"/>
  <c r="J8" i="14"/>
  <c r="H8" i="14"/>
  <c r="G8" i="14"/>
  <c r="J7" i="14"/>
  <c r="G7" i="14"/>
  <c r="J6" i="14"/>
  <c r="H6" i="14"/>
  <c r="G6" i="14"/>
  <c r="J5" i="14"/>
  <c r="G5" i="14"/>
  <c r="J4" i="14"/>
  <c r="H4" i="14"/>
  <c r="G4" i="14"/>
  <c r="I23" i="7"/>
  <c r="I28" i="7"/>
  <c r="I30" i="7"/>
  <c r="I31" i="7"/>
  <c r="I32" i="7"/>
  <c r="I36" i="7"/>
  <c r="I55" i="7"/>
  <c r="I56" i="7"/>
  <c r="H3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</calcChain>
</file>

<file path=xl/sharedStrings.xml><?xml version="1.0" encoding="utf-8"?>
<sst xmlns="http://schemas.openxmlformats.org/spreadsheetml/2006/main" count="867" uniqueCount="260">
  <si>
    <t>White patch on throat of angina patient</t>
  </si>
  <si>
    <t>アンギナ患者の喉の白斑</t>
  </si>
  <si>
    <t>Candida utilis</t>
  </si>
  <si>
    <t>Sputum</t>
  </si>
  <si>
    <t>唾液・痰</t>
  </si>
  <si>
    <t>Candida inconspicua</t>
    <phoneticPr fontId="1"/>
  </si>
  <si>
    <t>Candida norvegensis</t>
  </si>
  <si>
    <t>Sputum of asthma patient</t>
  </si>
  <si>
    <t>喘息患者の唾液・痰</t>
  </si>
  <si>
    <t>Candida inconspicua</t>
  </si>
  <si>
    <t>Zygosaccharomyces rouxii</t>
  </si>
  <si>
    <t>Dipodascus capitatus</t>
  </si>
  <si>
    <t>Sputum of man</t>
  </si>
  <si>
    <t>ヒトの唾液・痰</t>
  </si>
  <si>
    <t>Rhodotorula mucilaginosa</t>
  </si>
  <si>
    <t>Sputum</t>
    <phoneticPr fontId="1"/>
  </si>
  <si>
    <t>Candida albicans</t>
  </si>
  <si>
    <t>Sputum of tuberculosis patient</t>
  </si>
  <si>
    <t>結核患者の唾液・痰</t>
  </si>
  <si>
    <t>Candida krusei</t>
  </si>
  <si>
    <t>Pichia burtonii</t>
  </si>
  <si>
    <t>Patient with phargngitis</t>
  </si>
  <si>
    <t>咽頭炎患者</t>
  </si>
  <si>
    <t>Rhodotorula minuta</t>
  </si>
  <si>
    <t>Throat swab</t>
  </si>
  <si>
    <t>喉のスワブ検体</t>
  </si>
  <si>
    <t>Stephanoascus ciferrii</t>
  </si>
  <si>
    <t>Human throat</t>
  </si>
  <si>
    <t>ヒトの咽喉</t>
  </si>
  <si>
    <t>Penicillium chermesinum</t>
  </si>
  <si>
    <t>Clavispora lusitaniae</t>
  </si>
  <si>
    <t>Candida melibiosica</t>
  </si>
  <si>
    <t>Human sputum</t>
  </si>
  <si>
    <t>Candida guilliermondii</t>
  </si>
  <si>
    <t>Candida norvegica</t>
  </si>
  <si>
    <t>Candida metapsilosis</t>
  </si>
  <si>
    <t>Candida valdiviana</t>
  </si>
  <si>
    <t>Candida zeylanoides</t>
  </si>
  <si>
    <t>Throat, probably uvula</t>
  </si>
  <si>
    <t>喉（おそらく口蓋垂）</t>
  </si>
  <si>
    <t>Candida aaseri</t>
  </si>
  <si>
    <t>Sporopachydermia lactativora</t>
  </si>
  <si>
    <t>Human mouth</t>
  </si>
  <si>
    <t>ヒトの口</t>
  </si>
  <si>
    <t>Nocardia brevicatena</t>
  </si>
  <si>
    <t>Sputa</t>
  </si>
  <si>
    <t>唾液</t>
  </si>
  <si>
    <t>Rothia dentocariosa</t>
  </si>
  <si>
    <t>Carious teeth</t>
    <phoneticPr fontId="1"/>
  </si>
  <si>
    <t>カリエス性の歯</t>
  </si>
  <si>
    <t>Human carious teeth</t>
  </si>
  <si>
    <t>ヒトの虫歯</t>
  </si>
  <si>
    <t>Pseudomonas aeruginosa</t>
  </si>
  <si>
    <t>Corynebacterium xerosis</t>
  </si>
  <si>
    <t>Streptomyces gedanensis</t>
  </si>
  <si>
    <t>Sputum and human abscesses</t>
  </si>
  <si>
    <t>ヒトの唾液・痰、ヒトの膿瘍</t>
  </si>
  <si>
    <t>Klebsiella aerogenes</t>
  </si>
  <si>
    <t>Stenotrophomonas maltophilia</t>
  </si>
  <si>
    <t>Oropharyngeal region of patient with mouth cancer</t>
  </si>
  <si>
    <t>口腔癌患者の中咽頭の部分</t>
  </si>
  <si>
    <t>Oropharynx of child</t>
  </si>
  <si>
    <t>子供の中咽頭</t>
  </si>
  <si>
    <t>Sputum from pneumonia patient</t>
  </si>
  <si>
    <t>肺炎患者の唾液・痰</t>
  </si>
  <si>
    <t>Sphingobacterium spiritivorum</t>
  </si>
  <si>
    <t>Lancefieldella rimae</t>
  </si>
  <si>
    <t>Human gingival crevice</t>
  </si>
  <si>
    <t>ヒトの歯肉溝</t>
  </si>
  <si>
    <t>Rothia mucilaginosa</t>
  </si>
  <si>
    <t>Human pharynx</t>
  </si>
  <si>
    <t>ヒトの咽頭</t>
  </si>
  <si>
    <t>Bergeyella zoohelcum</t>
  </si>
  <si>
    <t>Gordonia bronchialis</t>
  </si>
  <si>
    <t>Sputa of patients with pulmonary disease</t>
  </si>
  <si>
    <t>肺疾患患者の唾液</t>
  </si>
  <si>
    <t>Rasamsonia cylindrospora</t>
  </si>
  <si>
    <t>Nocardia paucivorans</t>
  </si>
  <si>
    <t>Nocardia africana</t>
  </si>
  <si>
    <t>Sputa from patient</t>
  </si>
  <si>
    <t>ヒト（患者）の唾液</t>
  </si>
  <si>
    <t>Gordonia sputi</t>
  </si>
  <si>
    <t>Nocardia terpenica</t>
  </si>
  <si>
    <t>Human, sputum</t>
  </si>
  <si>
    <t>Saliva</t>
  </si>
  <si>
    <t>Cronobacter sakazakii</t>
  </si>
  <si>
    <t>Child's throat</t>
  </si>
  <si>
    <t>子供の喉</t>
  </si>
  <si>
    <t>Achromobacter piechaudii</t>
    <phoneticPr fontId="1"/>
  </si>
  <si>
    <t>Pharyngeal swab</t>
    <phoneticPr fontId="1"/>
  </si>
  <si>
    <t>咽頭のスワブ検体</t>
  </si>
  <si>
    <t>Kluyvera ascorbata</t>
  </si>
  <si>
    <t>Nocardiopsis synnemataformans</t>
  </si>
  <si>
    <t>Sputum of 35-years-old Turkish patient who received a renal transplant</t>
  </si>
  <si>
    <t>腎臓移植を受けた患者の唾液・痰</t>
  </si>
  <si>
    <t>Klebsiella oxytoca</t>
  </si>
  <si>
    <t>Pharyngeal tonsil</t>
  </si>
  <si>
    <t>咽頭扁桃</t>
  </si>
  <si>
    <t>Serratia odorifera</t>
  </si>
  <si>
    <t>Enterobacter hormaechei</t>
  </si>
  <si>
    <t>Streptococcus mitis</t>
  </si>
  <si>
    <t>Human oral cavity</t>
  </si>
  <si>
    <t>ヒトの口腔</t>
  </si>
  <si>
    <t>Actinomadura chibensis</t>
  </si>
  <si>
    <t>Human saliva</t>
  </si>
  <si>
    <t>ヒトの唾液</t>
  </si>
  <si>
    <t>Gordonia aichiensis</t>
  </si>
  <si>
    <t>Nocardia elegans</t>
  </si>
  <si>
    <t>Sputum of a patient with a pulmonary infection</t>
  </si>
  <si>
    <t>肺感染症患者の唾液・痰</t>
  </si>
  <si>
    <t>Acinetobacter haemolyticus</t>
    <phoneticPr fontId="1"/>
  </si>
  <si>
    <t>Acinetobacter junii</t>
  </si>
  <si>
    <t>Acinetobacter nosocomialis</t>
  </si>
  <si>
    <t>Acinetobacter pittii</t>
  </si>
  <si>
    <t>Pharyngitis</t>
  </si>
  <si>
    <t>咽頭炎患部</t>
  </si>
  <si>
    <t>Human pharyngitis</t>
  </si>
  <si>
    <t>ヒトの咽頭炎患部</t>
  </si>
  <si>
    <t>Mycobacterium kansasii</t>
  </si>
  <si>
    <t>Human caries-free tooth surface</t>
  </si>
  <si>
    <t>ヒトの歯</t>
  </si>
  <si>
    <t>細菌</t>
    <rPh sb="0" eb="2">
      <t>サイキン</t>
    </rPh>
    <phoneticPr fontId="1"/>
  </si>
  <si>
    <t>糸状菌</t>
    <rPh sb="0" eb="3">
      <t>シジョウキン</t>
    </rPh>
    <phoneticPr fontId="1"/>
  </si>
  <si>
    <t>酵母</t>
    <rPh sb="0" eb="2">
      <t>コウボ</t>
    </rPh>
    <phoneticPr fontId="1"/>
  </si>
  <si>
    <t>Type</t>
    <phoneticPr fontId="1"/>
  </si>
  <si>
    <t>学名</t>
  </si>
  <si>
    <t>NBRC 番号</t>
  </si>
  <si>
    <t>生物群</t>
  </si>
  <si>
    <t>分類学的基準株</t>
  </si>
  <si>
    <t>Source of Isolation
(オンラインカタログ記載内容）</t>
  </si>
  <si>
    <t>分離源</t>
  </si>
  <si>
    <r>
      <t xml:space="preserve">Streptococcus oralis </t>
    </r>
    <r>
      <rPr>
        <sz val="11"/>
        <color theme="1"/>
        <rFont val="Meiryo UI"/>
        <family val="3"/>
        <charset val="128"/>
      </rPr>
      <t xml:space="preserve">subsp. </t>
    </r>
    <r>
      <rPr>
        <i/>
        <sz val="11"/>
        <color theme="1"/>
        <rFont val="Meiryo UI"/>
        <family val="3"/>
        <charset val="128"/>
      </rPr>
      <t>oralis</t>
    </r>
    <phoneticPr fontId="1"/>
  </si>
  <si>
    <r>
      <t xml:space="preserve">Streptococcus oralis </t>
    </r>
    <r>
      <rPr>
        <sz val="11"/>
        <color theme="1"/>
        <rFont val="Meiryo UI"/>
        <family val="3"/>
        <charset val="128"/>
      </rPr>
      <t xml:space="preserve">subsp. </t>
    </r>
    <r>
      <rPr>
        <i/>
        <sz val="11"/>
        <color theme="1"/>
        <rFont val="Meiryo UI"/>
        <family val="3"/>
        <charset val="128"/>
      </rPr>
      <t>dentisani</t>
    </r>
    <phoneticPr fontId="1"/>
  </si>
  <si>
    <r>
      <t>Pseudomonas</t>
    </r>
    <r>
      <rPr>
        <sz val="11"/>
        <color theme="1"/>
        <rFont val="Meiryo UI"/>
        <family val="3"/>
        <charset val="128"/>
      </rPr>
      <t xml:space="preserve"> sp.</t>
    </r>
    <phoneticPr fontId="1"/>
  </si>
  <si>
    <t>Human sputum</t>
    <phoneticPr fontId="1"/>
  </si>
  <si>
    <r>
      <t xml:space="preserve">Debaryomyces hansenii </t>
    </r>
    <r>
      <rPr>
        <sz val="11"/>
        <color theme="1"/>
        <rFont val="Meiryo UI"/>
        <family val="3"/>
        <charset val="128"/>
      </rPr>
      <t xml:space="preserve">var. </t>
    </r>
    <r>
      <rPr>
        <i/>
        <sz val="11"/>
        <color theme="1"/>
        <rFont val="Meiryo UI"/>
        <family val="3"/>
        <charset val="128"/>
      </rPr>
      <t>hansenii</t>
    </r>
    <phoneticPr fontId="1"/>
  </si>
  <si>
    <t xml:space="preserve">L2 </t>
  </si>
  <si>
    <t>L1*</t>
  </si>
  <si>
    <t>培養に関する注意事項</t>
    <phoneticPr fontId="1"/>
  </si>
  <si>
    <t>通性嫌気性ですが、嫌気培養を行ってください。</t>
    <rPh sb="4" eb="5">
      <t>セイ</t>
    </rPh>
    <phoneticPr fontId="1"/>
  </si>
  <si>
    <t>好気培養を行ってください。</t>
    <rPh sb="0" eb="1">
      <t>コノ</t>
    </rPh>
    <phoneticPr fontId="1"/>
  </si>
  <si>
    <t>細菌</t>
    <phoneticPr fontId="1"/>
  </si>
  <si>
    <t>ヒトの歯垢</t>
    <rPh sb="3" eb="5">
      <t>シコウ</t>
    </rPh>
    <phoneticPr fontId="1"/>
  </si>
  <si>
    <t>RD014552</t>
  </si>
  <si>
    <t>RD 番号</t>
  </si>
  <si>
    <t>バイオセーフティレベル
(オンラインカタログ記載内容）</t>
    <phoneticPr fontId="1"/>
  </si>
  <si>
    <t>Human Plaque (individual H)</t>
    <phoneticPr fontId="1"/>
  </si>
  <si>
    <t>16S rDNA配列</t>
    <rPh sb="8" eb="10">
      <t>ハイレツ</t>
    </rPh>
    <phoneticPr fontId="1"/>
  </si>
  <si>
    <t>ヒト口腔由来微生物株リスト（NBRC株）</t>
    <rPh sb="2" eb="4">
      <t>コウクウ</t>
    </rPh>
    <phoneticPr fontId="1"/>
  </si>
  <si>
    <t>RD014547</t>
    <phoneticPr fontId="1"/>
  </si>
  <si>
    <t>RD014917</t>
  </si>
  <si>
    <t>Human Plaque (individual K)</t>
    <phoneticPr fontId="1"/>
  </si>
  <si>
    <t>RD014920</t>
  </si>
  <si>
    <t>RD014921</t>
  </si>
  <si>
    <t>更新日
2021年2月3日</t>
    <phoneticPr fontId="1"/>
  </si>
  <si>
    <t>Metamycoplasma orale</t>
    <phoneticPr fontId="1"/>
  </si>
  <si>
    <t>Metamycoplasma buccale</t>
    <phoneticPr fontId="1"/>
  </si>
  <si>
    <t>Mycoplasmopsis lipophila</t>
    <phoneticPr fontId="1"/>
  </si>
  <si>
    <t>Ligilactobacillus salivarius</t>
    <phoneticPr fontId="1"/>
  </si>
  <si>
    <t>Lentilactobacillus parabuchneri</t>
    <phoneticPr fontId="1"/>
  </si>
  <si>
    <t>Naganishia albida</t>
    <phoneticPr fontId="1"/>
  </si>
  <si>
    <t>Cutaneotrichosporon curvatum</t>
    <phoneticPr fontId="1"/>
  </si>
  <si>
    <t>生物種</t>
    <phoneticPr fontId="1"/>
  </si>
  <si>
    <t>Source of Isolation</t>
    <phoneticPr fontId="1"/>
  </si>
  <si>
    <t>分離源</t>
    <phoneticPr fontId="1"/>
  </si>
  <si>
    <t>培地1</t>
    <rPh sb="0" eb="2">
      <t>バイチ</t>
    </rPh>
    <phoneticPr fontId="1"/>
  </si>
  <si>
    <t>培地2</t>
    <rPh sb="0" eb="2">
      <t>バイチ</t>
    </rPh>
    <phoneticPr fontId="1"/>
  </si>
  <si>
    <t>更新日
2023年7月14日</t>
    <rPh sb="8" eb="9">
      <t>ネン</t>
    </rPh>
    <rPh sb="10" eb="11">
      <t>ガツ</t>
    </rPh>
    <rPh sb="13" eb="14">
      <t>カ</t>
    </rPh>
    <phoneticPr fontId="1"/>
  </si>
  <si>
    <t>学名</t>
    <phoneticPr fontId="1"/>
  </si>
  <si>
    <t>BSL</t>
    <phoneticPr fontId="1"/>
  </si>
  <si>
    <t>培地1</t>
  </si>
  <si>
    <t>培地2</t>
  </si>
  <si>
    <t>Bifidobacterium sp.</t>
  </si>
  <si>
    <t>乳酸菌</t>
  </si>
  <si>
    <t>嫌気培養を行ってください。</t>
    <rPh sb="0" eb="2">
      <t>ケンキ</t>
    </rPh>
    <rPh sb="2" eb="4">
      <t>バイヨウ</t>
    </rPh>
    <rPh sb="5" eb="6">
      <t>オコナ</t>
    </rPh>
    <phoneticPr fontId="1"/>
  </si>
  <si>
    <t>2</t>
  </si>
  <si>
    <t>1*</t>
  </si>
  <si>
    <t>Veillonella sp.</t>
  </si>
  <si>
    <t>Neisseria sp.</t>
  </si>
  <si>
    <t>Campylobacter sp.*</t>
    <phoneticPr fontId="1"/>
  </si>
  <si>
    <t>Actinomyces sp.</t>
  </si>
  <si>
    <t>放線菌</t>
  </si>
  <si>
    <t>RD014550</t>
  </si>
  <si>
    <t>Propionibacterium sp.</t>
    <phoneticPr fontId="1"/>
  </si>
  <si>
    <t>Streptococcus sp.</t>
  </si>
  <si>
    <t>RD014560</t>
  </si>
  <si>
    <t>RD014561</t>
  </si>
  <si>
    <t>RD014562</t>
  </si>
  <si>
    <t>RD014566</t>
  </si>
  <si>
    <t>RD014579</t>
  </si>
  <si>
    <t>RD014588</t>
  </si>
  <si>
    <t>RD014589</t>
  </si>
  <si>
    <t>RD014591</t>
  </si>
  <si>
    <t>RD014592</t>
  </si>
  <si>
    <t>Rothia sp.</t>
  </si>
  <si>
    <t>Anaeroglobus sp.</t>
    <phoneticPr fontId="1"/>
  </si>
  <si>
    <t>RD014918</t>
  </si>
  <si>
    <t>RD014919</t>
  </si>
  <si>
    <t>Neisseria sp.</t>
    <phoneticPr fontId="1"/>
  </si>
  <si>
    <t>Actinomyces sp.</t>
    <phoneticPr fontId="1"/>
  </si>
  <si>
    <t>Fusobacterium sp.</t>
  </si>
  <si>
    <t>Olsenella sp.</t>
  </si>
  <si>
    <t>Granulicatella sp.</t>
  </si>
  <si>
    <t>RD014937</t>
  </si>
  <si>
    <t>RD014938</t>
  </si>
  <si>
    <t>RD014939</t>
  </si>
  <si>
    <t>RD014940</t>
  </si>
  <si>
    <t>RD014941</t>
  </si>
  <si>
    <t>RD014942</t>
  </si>
  <si>
    <t>Haemophilus sp.</t>
  </si>
  <si>
    <t>RD014943</t>
  </si>
  <si>
    <t>RD014944</t>
  </si>
  <si>
    <t>RD014945</t>
  </si>
  <si>
    <t>RD015176</t>
  </si>
  <si>
    <t>RD015178</t>
  </si>
  <si>
    <t>*Bergey's Manual of Systematics of Archaea and Bacteriaでは微好気性ですが、嫌気的に培養しました。</t>
    <rPh sb="57" eb="58">
      <t>ビ</t>
    </rPh>
    <rPh sb="58" eb="61">
      <t>コウキセイ</t>
    </rPh>
    <rPh sb="65" eb="67">
      <t>ケンキ</t>
    </rPh>
    <rPh sb="67" eb="68">
      <t>テキ</t>
    </rPh>
    <rPh sb="69" eb="71">
      <t>バイヨウ</t>
    </rPh>
    <phoneticPr fontId="1"/>
  </si>
  <si>
    <t>Staphylococcus sp.</t>
  </si>
  <si>
    <t>Prevotella sp.</t>
  </si>
  <si>
    <t>RD014538</t>
  </si>
  <si>
    <t>Human Saliva (individual H)</t>
    <phoneticPr fontId="1"/>
  </si>
  <si>
    <t>ヒトの唾液</t>
    <rPh sb="3" eb="5">
      <t>ダエキ</t>
    </rPh>
    <phoneticPr fontId="1"/>
  </si>
  <si>
    <t>RD014544</t>
  </si>
  <si>
    <t>RD014546</t>
  </si>
  <si>
    <t>ヒトの唾液</t>
    <phoneticPr fontId="1"/>
  </si>
  <si>
    <t>RD014548</t>
  </si>
  <si>
    <t>RD014549</t>
  </si>
  <si>
    <t>Corynebacterium sp.</t>
    <phoneticPr fontId="1"/>
  </si>
  <si>
    <t>RD014551</t>
  </si>
  <si>
    <t>RD014554</t>
  </si>
  <si>
    <t>RD014557</t>
  </si>
  <si>
    <t>RD014558</t>
  </si>
  <si>
    <t>RD014559</t>
  </si>
  <si>
    <t>RD014563</t>
  </si>
  <si>
    <t>RD014564</t>
  </si>
  <si>
    <t>RD014565</t>
  </si>
  <si>
    <t>Peptostreptococcus sp.</t>
  </si>
  <si>
    <t>RD014574</t>
  </si>
  <si>
    <t>RD014575</t>
  </si>
  <si>
    <t>RD014576</t>
  </si>
  <si>
    <t>RD014578</t>
  </si>
  <si>
    <t>RD014580</t>
  </si>
  <si>
    <t>Schaalia sp.</t>
  </si>
  <si>
    <t>RD014581</t>
  </si>
  <si>
    <t>RD014582</t>
  </si>
  <si>
    <t>RD014583</t>
  </si>
  <si>
    <t>Lancefieldella sp.</t>
  </si>
  <si>
    <t>RD014584</t>
  </si>
  <si>
    <t>RD014585</t>
  </si>
  <si>
    <t>RD014587</t>
  </si>
  <si>
    <t>RD014590</t>
  </si>
  <si>
    <t>RD014593</t>
  </si>
  <si>
    <t>Eggerthia sp.</t>
  </si>
  <si>
    <t>RD014914</t>
  </si>
  <si>
    <t>Megasphaera sp.</t>
    <phoneticPr fontId="1"/>
  </si>
  <si>
    <t>RD014915</t>
  </si>
  <si>
    <t>RD014916</t>
  </si>
  <si>
    <t>RD014936</t>
  </si>
  <si>
    <t>RD015177</t>
  </si>
  <si>
    <r>
      <t>新規公開株は</t>
    </r>
    <r>
      <rPr>
        <b/>
        <u/>
        <sz val="12"/>
        <color rgb="FF0070C0"/>
        <rFont val="Meiryo UI"/>
        <family val="3"/>
        <charset val="128"/>
      </rPr>
      <t>薄青の網掛け</t>
    </r>
    <r>
      <rPr>
        <b/>
        <sz val="12"/>
        <color rgb="FFFF0000"/>
        <rFont val="Meiryo UI"/>
        <family val="3"/>
        <charset val="128"/>
      </rPr>
      <t>で表示しています。</t>
    </r>
    <rPh sb="0" eb="2">
      <t>シンキ</t>
    </rPh>
    <rPh sb="2" eb="5">
      <t>コウカイカブ</t>
    </rPh>
    <rPh sb="6" eb="7">
      <t>ウス</t>
    </rPh>
    <rPh sb="7" eb="8">
      <t>アオ</t>
    </rPh>
    <rPh sb="9" eb="11">
      <t>アミカ</t>
    </rPh>
    <rPh sb="13" eb="15">
      <t>ヒョウジ</t>
    </rPh>
    <phoneticPr fontId="1"/>
  </si>
  <si>
    <t>ヒト口腔由来微生物株リスト（RD株）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</si>
</sst>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2"/>
      <color indexed="8"/>
      <name val="Meiryo UI"/>
      <family val="3"/>
      <charset val="128"/>
    </font>
    <font>
      <sz val="11"/>
      <color theme="1"/>
      <name val="Meiryo UI"/>
      <family val="3"/>
      <charset val="128"/>
    </font>
    <font>
      <b/>
      <i/>
      <sz val="12"/>
      <color indexed="8"/>
      <name val="Meiryo UI"/>
      <family val="3"/>
      <charset val="128"/>
    </font>
    <font>
      <i/>
      <sz val="11"/>
      <color theme="1"/>
      <name val="Meiryo UI"/>
      <family val="3"/>
      <charset val="128"/>
    </font>
    <font>
      <sz val="11"/>
      <color indexed="8"/>
      <name val="Meiryo UI"/>
      <family val="3"/>
      <charset val="128"/>
    </font>
    <font>
      <sz val="12"/>
      <color indexed="8"/>
      <name val="Meiryo UI"/>
      <family val="3"/>
      <charset val="128"/>
    </font>
    <font>
      <sz val="11"/>
      <color rgb="FF000000"/>
      <name val="Meiryo UI"/>
      <family val="3"/>
      <charset val="128"/>
    </font>
    <font>
      <b/>
      <sz val="12"/>
      <name val="Meiryo UI"/>
      <family val="3"/>
      <charset val="128"/>
    </font>
    <font>
      <b/>
      <sz val="26"/>
      <color theme="1"/>
      <name val="Meiryo UI"/>
      <family val="3"/>
      <charset val="128"/>
    </font>
    <font>
      <b/>
      <sz val="26"/>
      <color rgb="FF000000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1"/>
      <name val="Meiryo UI"/>
      <family val="3"/>
      <charset val="128"/>
    </font>
    <font>
      <b/>
      <u/>
      <sz val="12"/>
      <color rgb="FF0070C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EC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3" borderId="1" xfId="1" applyNumberFormat="1" applyFont="1" applyFill="1" applyBorder="1" applyAlignment="1" applyProtection="1">
      <alignment horizontal="center" vertical="center"/>
    </xf>
    <xf numFmtId="0" fontId="3" fillId="3" borderId="1" xfId="1" applyNumberFormat="1" applyFont="1" applyFill="1" applyBorder="1" applyAlignment="1" applyProtection="1">
      <alignment horizontal="center" vertical="center" wrapText="1"/>
    </xf>
    <xf numFmtId="49" fontId="3" fillId="3" borderId="1" xfId="1" applyNumberFormat="1" applyFont="1" applyFill="1" applyBorder="1" applyAlignment="1" applyProtection="1">
      <alignment horizontal="center" vertical="center" wrapText="1"/>
    </xf>
    <xf numFmtId="0" fontId="5" fillId="3" borderId="1" xfId="1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13" fillId="0" borderId="0" xfId="0" applyFont="1">
      <alignment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1" xfId="3" applyFont="1" applyBorder="1" applyAlignment="1">
      <alignment horizontal="center" vertical="center"/>
    </xf>
    <xf numFmtId="0" fontId="15" fillId="0" borderId="1" xfId="3" applyNumberFormat="1" applyFont="1" applyBorder="1" applyAlignment="1">
      <alignment horizontal="center" vertical="center"/>
    </xf>
    <xf numFmtId="0" fontId="16" fillId="0" borderId="0" xfId="0" applyFont="1">
      <alignment vertical="center"/>
    </xf>
    <xf numFmtId="0" fontId="10" fillId="2" borderId="4" xfId="0" applyFont="1" applyFill="1" applyBorder="1" applyAlignment="1">
      <alignment horizontal="center" vertical="center"/>
    </xf>
    <xf numFmtId="49" fontId="10" fillId="2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5" fillId="4" borderId="1" xfId="3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11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4" fillId="4" borderId="8" xfId="3" applyFill="1" applyBorder="1">
      <alignment vertical="center"/>
    </xf>
    <xf numFmtId="0" fontId="14" fillId="0" borderId="8" xfId="3" applyBorder="1">
      <alignment vertical="center"/>
    </xf>
    <xf numFmtId="0" fontId="9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</cellXfs>
  <cellStyles count="4">
    <cellStyle name="ハイパーリンク" xfId="3" builtinId="8"/>
    <cellStyle name="標準" xfId="0" builtinId="0"/>
    <cellStyle name="標準 2" xfId="2" xr:uid="{149CC2E5-165E-4532-B2D5-16FB6999A72C}"/>
    <cellStyle name="標準 3" xfId="1" xr:uid="{A9F5EDB0-8003-44C2-9F7A-19A27798A4FD}"/>
  </cellStyles>
  <dxfs count="14">
    <dxf>
      <font>
        <color rgb="FFFF0000"/>
      </font>
      <fill>
        <patternFill>
          <bgColor rgb="FFFFFF00"/>
        </patternFill>
      </fill>
    </dxf>
    <dxf>
      <fill>
        <patternFill patternType="solid">
          <fgColor indexed="64"/>
          <bgColor rgb="FFCCECFF"/>
        </patternFill>
      </fill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fill>
        <patternFill patternType="solid">
          <fgColor indexed="64"/>
          <bgColor rgb="FFCCEC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Meiryo UI"/>
        <family val="3"/>
        <charset val="128"/>
        <scheme val="none"/>
      </font>
      <fill>
        <patternFill patternType="solid">
          <fgColor indexed="64"/>
          <bgColor rgb="FFCCEC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Meiryo UI"/>
        <family val="3"/>
        <charset val="128"/>
        <scheme val="none"/>
      </font>
      <fill>
        <patternFill patternType="solid">
          <fgColor indexed="64"/>
          <bgColor rgb="FFCCEC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fill>
        <patternFill patternType="solid">
          <fgColor indexed="64"/>
          <bgColor rgb="FFCCEC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fill>
        <patternFill patternType="solid">
          <fgColor indexed="64"/>
          <bgColor rgb="FFCCEC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fill>
        <patternFill patternType="solid">
          <fgColor indexed="64"/>
          <bgColor rgb="FFCCEC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Meiryo UI"/>
        <family val="3"/>
        <charset val="128"/>
        <scheme val="none"/>
      </font>
      <fill>
        <patternFill patternType="solid">
          <fgColor indexed="64"/>
          <bgColor rgb="FFCCEC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Meiryo UI"/>
        <family val="3"/>
        <charset val="128"/>
        <scheme val="none"/>
      </font>
      <fill>
        <patternFill patternType="solid">
          <fgColor indexed="64"/>
          <bgColor rgb="FFCCEC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fill>
        <patternFill patternType="solid">
          <fgColor indexed="64"/>
          <bgColor rgb="FFCCEC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solid">
          <fgColor indexed="64"/>
          <bgColor indexed="4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FFE6"/>
      <color rgb="FFDDF2FF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5CAE43-FD55-49FF-9AE6-FF52DF2E9613}" name="テーブル1" displayName="テーブル1" ref="A3:J62" totalsRowShown="0" headerRowDxfId="13" headerRowBorderDxfId="11" tableBorderDxfId="12">
  <autoFilter ref="A3:J62" xr:uid="{4DCFC4CA-5C5E-48D7-9CE8-C1F179D1A863}"/>
  <tableColumns count="10">
    <tableColumn id="1" xr3:uid="{B3FFA552-678E-4B13-B371-78D006C00D24}" name="学名" dataDxfId="10"/>
    <tableColumn id="2" xr3:uid="{ED73740E-2D18-472C-9284-9448644DF7A7}" name="RD 番号" dataDxfId="9"/>
    <tableColumn id="3" xr3:uid="{BFA06330-C830-445B-B608-7553F414A0A5}" name="BSL" dataDxfId="8"/>
    <tableColumn id="4" xr3:uid="{B21B8736-32B3-490F-82B1-1F6993718472}" name="生物種" dataDxfId="7"/>
    <tableColumn id="5" xr3:uid="{ADC38A07-A39B-46AA-B567-5ED2BA53A310}" name="Source of Isolation" dataDxfId="6"/>
    <tableColumn id="6" xr3:uid="{10C8F76B-64DA-4997-BFF7-FB8A86EEF382}" name="分離源" dataDxfId="5"/>
    <tableColumn id="7" xr3:uid="{A8B3C171-4FFE-4B08-B143-E50FF2EAF9AA}" name="培地1" dataDxfId="4" dataCellStyle="ハイパーリンク"/>
    <tableColumn id="8" xr3:uid="{2F2AFF29-04BD-4021-A1C8-3DBC1364D301}" name="培地2" dataDxfId="3" dataCellStyle="ハイパーリンク"/>
    <tableColumn id="9" xr3:uid="{F61D23D9-F01C-4D63-94E9-1A8FC0139E2F}" name="培養に関する注意事項" dataDxfId="2"/>
    <tableColumn id="10" xr3:uid="{78C1CAE5-5375-4095-A00A-F0CEC93F5155}" name="16S rDNA配列" dataDxfId="1" dataCellStyle="ハイパーリンク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12421-F2C1-4287-9FDC-64FC5E4A4C8A}">
  <sheetPr>
    <tabColor rgb="FFFFC000"/>
    <pageSetUpPr fitToPage="1"/>
  </sheetPr>
  <dimension ref="A1:J87"/>
  <sheetViews>
    <sheetView view="pageBreakPreview" zoomScale="70" zoomScaleNormal="70" zoomScaleSheetLayoutView="70" workbookViewId="0">
      <pane ySplit="2" topLeftCell="A3" activePane="bottomLeft" state="frozen"/>
      <selection pane="bottomLeft" activeCell="A3" sqref="A3"/>
    </sheetView>
  </sheetViews>
  <sheetFormatPr defaultColWidth="9" defaultRowHeight="15" x14ac:dyDescent="0.45"/>
  <cols>
    <col min="1" max="1" width="49" style="6" customWidth="1"/>
    <col min="2" max="2" width="12.09765625" style="2" customWidth="1"/>
    <col min="3" max="3" width="10.69921875" style="2" customWidth="1"/>
    <col min="4" max="4" width="10.3984375" style="2" customWidth="1"/>
    <col min="5" max="5" width="28" style="2" customWidth="1"/>
    <col min="6" max="6" width="56.5" style="8" customWidth="1"/>
    <col min="7" max="7" width="33.69921875" style="2" customWidth="1"/>
    <col min="8" max="9" width="11.3984375" style="2" customWidth="1"/>
    <col min="10" max="10" width="21.09765625" style="10" customWidth="1"/>
    <col min="11" max="16384" width="9" style="1"/>
  </cols>
  <sheetData>
    <row r="1" spans="1:10" ht="40.200000000000003" customHeight="1" x14ac:dyDescent="0.3">
      <c r="A1" s="37" t="s">
        <v>148</v>
      </c>
      <c r="B1" s="37"/>
      <c r="C1" s="37"/>
      <c r="D1" s="37"/>
      <c r="E1" s="37"/>
      <c r="F1" s="37"/>
      <c r="G1" s="37"/>
      <c r="H1" s="37"/>
      <c r="I1" s="37"/>
      <c r="J1" s="15" t="s">
        <v>154</v>
      </c>
    </row>
    <row r="2" spans="1:10" ht="37.200000000000003" customHeight="1" x14ac:dyDescent="0.45">
      <c r="A2" s="14" t="s">
        <v>125</v>
      </c>
      <c r="B2" s="12" t="s">
        <v>126</v>
      </c>
      <c r="C2" s="13" t="s">
        <v>127</v>
      </c>
      <c r="D2" s="12" t="s">
        <v>128</v>
      </c>
      <c r="E2" s="12" t="s">
        <v>145</v>
      </c>
      <c r="F2" s="13" t="s">
        <v>129</v>
      </c>
      <c r="G2" s="12" t="s">
        <v>130</v>
      </c>
      <c r="H2" s="12" t="s">
        <v>165</v>
      </c>
      <c r="I2" s="12" t="s">
        <v>166</v>
      </c>
      <c r="J2" s="11" t="s">
        <v>138</v>
      </c>
    </row>
    <row r="3" spans="1:10" x14ac:dyDescent="0.45">
      <c r="A3" s="5" t="s">
        <v>44</v>
      </c>
      <c r="B3" s="16">
        <v>12119</v>
      </c>
      <c r="C3" s="3" t="s">
        <v>121</v>
      </c>
      <c r="D3" s="3" t="s">
        <v>124</v>
      </c>
      <c r="E3" s="3"/>
      <c r="F3" s="7" t="s">
        <v>45</v>
      </c>
      <c r="G3" s="4" t="s">
        <v>46</v>
      </c>
      <c r="H3" s="23">
        <f>HYPERLINK("https://www.nite.go.jp/nbrc/catalogue/NBRCMediumDetailServlet?NO=000231",231)</f>
        <v>231</v>
      </c>
      <c r="I3" s="23"/>
      <c r="J3" s="9"/>
    </row>
    <row r="4" spans="1:10" x14ac:dyDescent="0.45">
      <c r="A4" s="5" t="s">
        <v>47</v>
      </c>
      <c r="B4" s="16">
        <v>12531</v>
      </c>
      <c r="C4" s="3" t="s">
        <v>121</v>
      </c>
      <c r="D4" s="3" t="s">
        <v>124</v>
      </c>
      <c r="E4" s="3" t="s">
        <v>136</v>
      </c>
      <c r="F4" s="7" t="s">
        <v>48</v>
      </c>
      <c r="G4" s="4" t="s">
        <v>49</v>
      </c>
      <c r="H4" s="23">
        <f>HYPERLINK("https://www.nite.go.jp/nbrc/catalogue/NBRCMediumDetailServlet?NO=000230",230)</f>
        <v>230</v>
      </c>
      <c r="I4" s="23"/>
      <c r="J4" s="9"/>
    </row>
    <row r="5" spans="1:10" x14ac:dyDescent="0.45">
      <c r="A5" s="5" t="s">
        <v>47</v>
      </c>
      <c r="B5" s="16">
        <v>12532</v>
      </c>
      <c r="C5" s="3" t="s">
        <v>121</v>
      </c>
      <c r="D5" s="3"/>
      <c r="E5" s="3" t="s">
        <v>136</v>
      </c>
      <c r="F5" s="7" t="s">
        <v>50</v>
      </c>
      <c r="G5" s="4" t="s">
        <v>51</v>
      </c>
      <c r="H5" s="23">
        <f>HYPERLINK("https://www.nite.go.jp/nbrc/catalogue/NBRCMediumDetailServlet?NO=000230",230)</f>
        <v>230</v>
      </c>
      <c r="I5" s="23"/>
      <c r="J5" s="9"/>
    </row>
    <row r="6" spans="1:10" x14ac:dyDescent="0.45">
      <c r="A6" s="5" t="s">
        <v>52</v>
      </c>
      <c r="B6" s="16">
        <v>12582</v>
      </c>
      <c r="C6" s="3" t="s">
        <v>121</v>
      </c>
      <c r="D6" s="3"/>
      <c r="E6" s="3" t="s">
        <v>136</v>
      </c>
      <c r="F6" s="7" t="s">
        <v>32</v>
      </c>
      <c r="G6" s="4" t="s">
        <v>13</v>
      </c>
      <c r="H6" s="23">
        <f>HYPERLINK("https://www.nite.go.jp/nbrc/catalogue/NBRCMediumDetailServlet?NO=000802",802)</f>
        <v>802</v>
      </c>
      <c r="I6" s="23"/>
      <c r="J6" s="9"/>
    </row>
    <row r="7" spans="1:10" x14ac:dyDescent="0.45">
      <c r="A7" s="5" t="s">
        <v>53</v>
      </c>
      <c r="B7" s="16">
        <v>12684</v>
      </c>
      <c r="C7" s="3" t="s">
        <v>121</v>
      </c>
      <c r="D7" s="3"/>
      <c r="E7" s="3" t="s">
        <v>137</v>
      </c>
      <c r="F7" s="7" t="s">
        <v>27</v>
      </c>
      <c r="G7" s="4" t="s">
        <v>28</v>
      </c>
      <c r="H7" s="23">
        <f>HYPERLINK("https://www.nite.go.jp/nbrc/catalogue/NBRCMediumDetailServlet?NO=000802",802)</f>
        <v>802</v>
      </c>
      <c r="I7" s="23"/>
      <c r="J7" s="9"/>
    </row>
    <row r="8" spans="1:10" x14ac:dyDescent="0.45">
      <c r="A8" s="5" t="s">
        <v>54</v>
      </c>
      <c r="B8" s="16">
        <v>13427</v>
      </c>
      <c r="C8" s="3" t="s">
        <v>121</v>
      </c>
      <c r="D8" s="3" t="s">
        <v>124</v>
      </c>
      <c r="E8" s="3"/>
      <c r="F8" s="7" t="s">
        <v>55</v>
      </c>
      <c r="G8" s="4" t="s">
        <v>56</v>
      </c>
      <c r="H8" s="23">
        <f>HYPERLINK("https://www.nite.go.jp/nbrc/catalogue/NBRCMediumDetailServlet?NO=000227",227)</f>
        <v>227</v>
      </c>
      <c r="I8" s="23"/>
      <c r="J8" s="9"/>
    </row>
    <row r="9" spans="1:10" x14ac:dyDescent="0.45">
      <c r="A9" s="5" t="s">
        <v>57</v>
      </c>
      <c r="B9" s="16">
        <v>13534</v>
      </c>
      <c r="C9" s="3" t="s">
        <v>121</v>
      </c>
      <c r="D9" s="3" t="s">
        <v>124</v>
      </c>
      <c r="E9" s="3" t="s">
        <v>136</v>
      </c>
      <c r="F9" s="7" t="s">
        <v>3</v>
      </c>
      <c r="G9" s="4" t="s">
        <v>4</v>
      </c>
      <c r="H9" s="23">
        <f>HYPERLINK("https://www.nite.go.jp/nbrc/catalogue/NBRCMediumDetailServlet?NO=000802",802)</f>
        <v>802</v>
      </c>
      <c r="I9" s="23"/>
      <c r="J9" s="9"/>
    </row>
    <row r="10" spans="1:10" x14ac:dyDescent="0.45">
      <c r="A10" s="5" t="s">
        <v>58</v>
      </c>
      <c r="B10" s="16">
        <v>14161</v>
      </c>
      <c r="C10" s="3" t="s">
        <v>121</v>
      </c>
      <c r="D10" s="3" t="s">
        <v>124</v>
      </c>
      <c r="E10" s="3" t="s">
        <v>137</v>
      </c>
      <c r="F10" s="7" t="s">
        <v>59</v>
      </c>
      <c r="G10" s="4" t="s">
        <v>60</v>
      </c>
      <c r="H10" s="23">
        <f>HYPERLINK("https://www.nite.go.jp/nbrc/catalogue/NBRCMediumDetailServlet?NO=000802",802)</f>
        <v>802</v>
      </c>
      <c r="I10" s="23"/>
      <c r="J10" s="9"/>
    </row>
    <row r="11" spans="1:10" x14ac:dyDescent="0.45">
      <c r="A11" s="5" t="s">
        <v>155</v>
      </c>
      <c r="B11" s="3">
        <v>14477</v>
      </c>
      <c r="C11" s="3" t="s">
        <v>121</v>
      </c>
      <c r="D11" s="3" t="s">
        <v>124</v>
      </c>
      <c r="E11" s="3" t="s">
        <v>137</v>
      </c>
      <c r="F11" s="7" t="s">
        <v>61</v>
      </c>
      <c r="G11" s="3" t="s">
        <v>62</v>
      </c>
      <c r="H11" s="22">
        <f>HYPERLINK("https://www.nite.go.jp/nbrc/catalogue/NBRCMediumDetailServlet?NO=000246",246)</f>
        <v>246</v>
      </c>
      <c r="I11" s="22"/>
      <c r="J11" s="9"/>
    </row>
    <row r="12" spans="1:10" x14ac:dyDescent="0.45">
      <c r="A12" s="5" t="s">
        <v>156</v>
      </c>
      <c r="B12" s="3">
        <v>14851</v>
      </c>
      <c r="C12" s="3" t="s">
        <v>121</v>
      </c>
      <c r="D12" s="3" t="s">
        <v>124</v>
      </c>
      <c r="E12" s="3"/>
      <c r="F12" s="7" t="s">
        <v>61</v>
      </c>
      <c r="G12" s="3" t="s">
        <v>62</v>
      </c>
      <c r="H12" s="22">
        <f>HYPERLINK("https://www.nite.go.jp/nbrc/catalogue/NBRCMediumDetailServlet?NO=000267",267)</f>
        <v>267</v>
      </c>
      <c r="I12" s="22"/>
      <c r="J12" s="9"/>
    </row>
    <row r="13" spans="1:10" x14ac:dyDescent="0.45">
      <c r="A13" s="5" t="s">
        <v>157</v>
      </c>
      <c r="B13" s="3">
        <v>14895</v>
      </c>
      <c r="C13" s="3" t="s">
        <v>121</v>
      </c>
      <c r="D13" s="3" t="s">
        <v>124</v>
      </c>
      <c r="E13" s="3"/>
      <c r="F13" s="7" t="s">
        <v>63</v>
      </c>
      <c r="G13" s="3" t="s">
        <v>64</v>
      </c>
      <c r="H13" s="22">
        <f>HYPERLINK("https://www.nite.go.jp/nbrc/catalogue/NBRCMediumDetailServlet?NO=000267",267)</f>
        <v>267</v>
      </c>
      <c r="I13" s="22"/>
      <c r="J13" s="9"/>
    </row>
    <row r="14" spans="1:10" x14ac:dyDescent="0.45">
      <c r="A14" s="5" t="s">
        <v>65</v>
      </c>
      <c r="B14" s="16">
        <v>14975</v>
      </c>
      <c r="C14" s="3" t="s">
        <v>121</v>
      </c>
      <c r="D14" s="3"/>
      <c r="E14" s="3" t="s">
        <v>137</v>
      </c>
      <c r="F14" s="7" t="s">
        <v>3</v>
      </c>
      <c r="G14" s="4" t="s">
        <v>4</v>
      </c>
      <c r="H14" s="23">
        <f>HYPERLINK("https://www.nite.go.jp/nbrc/catalogue/NBRCMediumDetailServlet?NO=000802",802)</f>
        <v>802</v>
      </c>
      <c r="I14" s="23"/>
      <c r="J14" s="9"/>
    </row>
    <row r="15" spans="1:10" x14ac:dyDescent="0.45">
      <c r="A15" s="5" t="s">
        <v>66</v>
      </c>
      <c r="B15" s="16">
        <v>15546</v>
      </c>
      <c r="C15" s="3" t="s">
        <v>121</v>
      </c>
      <c r="D15" s="3" t="s">
        <v>124</v>
      </c>
      <c r="E15" s="3" t="s">
        <v>137</v>
      </c>
      <c r="F15" s="7" t="s">
        <v>67</v>
      </c>
      <c r="G15" s="4" t="s">
        <v>68</v>
      </c>
      <c r="H15" s="23">
        <f>HYPERLINK("https://www.nite.go.jp/nbrc/catalogue/NBRCMediumDetailServlet?NO=000312",312)</f>
        <v>312</v>
      </c>
      <c r="I15" s="23"/>
      <c r="J15" s="9"/>
    </row>
    <row r="16" spans="1:10" x14ac:dyDescent="0.45">
      <c r="A16" s="5" t="s">
        <v>69</v>
      </c>
      <c r="B16" s="16">
        <v>15673</v>
      </c>
      <c r="C16" s="3" t="s">
        <v>121</v>
      </c>
      <c r="D16" s="3" t="s">
        <v>124</v>
      </c>
      <c r="E16" s="3" t="s">
        <v>137</v>
      </c>
      <c r="F16" s="7" t="s">
        <v>70</v>
      </c>
      <c r="G16" s="4" t="s">
        <v>71</v>
      </c>
      <c r="H16" s="23">
        <f>HYPERLINK("https://www.nite.go.jp/nbrc/catalogue/NBRCMediumDetailServlet?NO=000802",802)</f>
        <v>802</v>
      </c>
      <c r="I16" s="23"/>
      <c r="J16" s="9"/>
    </row>
    <row r="17" spans="1:10" x14ac:dyDescent="0.45">
      <c r="A17" s="5" t="s">
        <v>72</v>
      </c>
      <c r="B17" s="16">
        <v>16014</v>
      </c>
      <c r="C17" s="3" t="s">
        <v>121</v>
      </c>
      <c r="D17" s="3" t="s">
        <v>124</v>
      </c>
      <c r="E17" s="3" t="s">
        <v>137</v>
      </c>
      <c r="F17" s="7" t="s">
        <v>134</v>
      </c>
      <c r="G17" s="4" t="s">
        <v>13</v>
      </c>
      <c r="H17" s="23">
        <f>HYPERLINK("https://www.nite.go.jp/nbrc/catalogue/NBRCMediumDetailServlet?NO=000347",347)</f>
        <v>347</v>
      </c>
      <c r="I17" s="23"/>
      <c r="J17" s="9"/>
    </row>
    <row r="18" spans="1:10" x14ac:dyDescent="0.45">
      <c r="A18" s="5" t="s">
        <v>73</v>
      </c>
      <c r="B18" s="16">
        <v>16047</v>
      </c>
      <c r="C18" s="3" t="s">
        <v>121</v>
      </c>
      <c r="D18" s="3" t="s">
        <v>124</v>
      </c>
      <c r="E18" s="3" t="s">
        <v>137</v>
      </c>
      <c r="F18" s="7" t="s">
        <v>74</v>
      </c>
      <c r="G18" s="4" t="s">
        <v>75</v>
      </c>
      <c r="H18" s="23">
        <f>HYPERLINK("https://www.nite.go.jp/nbrc/catalogue/NBRCMediumDetailServlet?NO=000271",271)</f>
        <v>271</v>
      </c>
      <c r="I18" s="23"/>
      <c r="J18" s="9"/>
    </row>
    <row r="19" spans="1:10" x14ac:dyDescent="0.45">
      <c r="A19" s="5" t="s">
        <v>77</v>
      </c>
      <c r="B19" s="16">
        <v>100373</v>
      </c>
      <c r="C19" s="3" t="s">
        <v>121</v>
      </c>
      <c r="D19" s="3" t="s">
        <v>124</v>
      </c>
      <c r="E19" s="3" t="s">
        <v>136</v>
      </c>
      <c r="F19" s="7" t="s">
        <v>3</v>
      </c>
      <c r="G19" s="4" t="s">
        <v>4</v>
      </c>
      <c r="H19" s="23">
        <f>HYPERLINK("https://www.nite.go.jp/nbrc/catalogue/NBRCMediumDetailServlet?NO=000229",229)</f>
        <v>229</v>
      </c>
      <c r="I19" s="23"/>
      <c r="J19" s="9"/>
    </row>
    <row r="20" spans="1:10" x14ac:dyDescent="0.45">
      <c r="A20" s="5" t="s">
        <v>78</v>
      </c>
      <c r="B20" s="16">
        <v>100379</v>
      </c>
      <c r="C20" s="3" t="s">
        <v>121</v>
      </c>
      <c r="D20" s="3" t="s">
        <v>124</v>
      </c>
      <c r="E20" s="3" t="s">
        <v>137</v>
      </c>
      <c r="F20" s="7" t="s">
        <v>79</v>
      </c>
      <c r="G20" s="4" t="s">
        <v>80</v>
      </c>
      <c r="H20" s="23">
        <f>HYPERLINK("https://www.nite.go.jp/nbrc/catalogue/NBRCMediumDetailServlet?NO=000229",229)</f>
        <v>229</v>
      </c>
      <c r="I20" s="23"/>
      <c r="J20" s="9"/>
    </row>
    <row r="21" spans="1:10" x14ac:dyDescent="0.45">
      <c r="A21" s="5" t="s">
        <v>81</v>
      </c>
      <c r="B21" s="16">
        <v>100414</v>
      </c>
      <c r="C21" s="3" t="s">
        <v>121</v>
      </c>
      <c r="D21" s="3" t="s">
        <v>124</v>
      </c>
      <c r="E21" s="3" t="s">
        <v>137</v>
      </c>
      <c r="F21" s="7" t="s">
        <v>74</v>
      </c>
      <c r="G21" s="4" t="s">
        <v>75</v>
      </c>
      <c r="H21" s="23">
        <f>HYPERLINK("https://www.nite.go.jp/nbrc/catalogue/NBRCMediumDetailServlet?NO=000227",227)</f>
        <v>227</v>
      </c>
      <c r="I21" s="23"/>
      <c r="J21" s="9"/>
    </row>
    <row r="22" spans="1:10" x14ac:dyDescent="0.45">
      <c r="A22" s="5" t="s">
        <v>82</v>
      </c>
      <c r="B22" s="16">
        <v>100888</v>
      </c>
      <c r="C22" s="3" t="s">
        <v>121</v>
      </c>
      <c r="D22" s="3" t="s">
        <v>124</v>
      </c>
      <c r="E22" s="3"/>
      <c r="F22" s="7" t="s">
        <v>83</v>
      </c>
      <c r="G22" s="4" t="s">
        <v>13</v>
      </c>
      <c r="H22" s="23">
        <f>HYPERLINK("https://www.nite.go.jp/nbrc/catalogue/NBRCMediumDetailServlet?NO=000227",227)</f>
        <v>227</v>
      </c>
      <c r="I22" s="23"/>
      <c r="J22" s="9"/>
    </row>
    <row r="23" spans="1:10" ht="30" x14ac:dyDescent="0.45">
      <c r="A23" s="5" t="s">
        <v>158</v>
      </c>
      <c r="B23" s="3">
        <v>102160</v>
      </c>
      <c r="C23" s="3" t="s">
        <v>121</v>
      </c>
      <c r="D23" s="3"/>
      <c r="E23" s="3"/>
      <c r="F23" s="7" t="s">
        <v>84</v>
      </c>
      <c r="G23" s="3" t="s">
        <v>46</v>
      </c>
      <c r="H23" s="22">
        <f>HYPERLINK("https://www.nite.go.jp/nbrc/catalogue/NBRCMediumDetailServlet?NO=000310",310)</f>
        <v>310</v>
      </c>
      <c r="I23" s="22">
        <f>HYPERLINK("https://www.nite.go.jp/nbrc/catalogue/NBRCMediumDetailServlet?NO=000312",312)</f>
        <v>312</v>
      </c>
      <c r="J23" s="9" t="s">
        <v>139</v>
      </c>
    </row>
    <row r="24" spans="1:10" x14ac:dyDescent="0.45">
      <c r="A24" s="5" t="s">
        <v>85</v>
      </c>
      <c r="B24" s="16">
        <v>102416</v>
      </c>
      <c r="C24" s="3" t="s">
        <v>121</v>
      </c>
      <c r="D24" s="3" t="s">
        <v>124</v>
      </c>
      <c r="E24" s="3" t="s">
        <v>137</v>
      </c>
      <c r="F24" s="7" t="s">
        <v>86</v>
      </c>
      <c r="G24" s="4" t="s">
        <v>87</v>
      </c>
      <c r="H24" s="23">
        <f>HYPERLINK("https://www.nite.go.jp/nbrc/catalogue/NBRCMediumDetailServlet?NO=000802",802)</f>
        <v>802</v>
      </c>
      <c r="I24" s="23"/>
      <c r="J24" s="9"/>
    </row>
    <row r="25" spans="1:10" x14ac:dyDescent="0.45">
      <c r="A25" s="5" t="s">
        <v>88</v>
      </c>
      <c r="B25" s="16">
        <v>102461</v>
      </c>
      <c r="C25" s="3" t="s">
        <v>121</v>
      </c>
      <c r="D25" s="3" t="s">
        <v>124</v>
      </c>
      <c r="E25" s="3" t="s">
        <v>137</v>
      </c>
      <c r="F25" s="7" t="s">
        <v>89</v>
      </c>
      <c r="G25" s="4" t="s">
        <v>90</v>
      </c>
      <c r="H25" s="23">
        <f>HYPERLINK("https://www.nite.go.jp/nbrc/catalogue/NBRCMediumDetailServlet?NO=000802",802)</f>
        <v>802</v>
      </c>
      <c r="I25" s="23"/>
      <c r="J25" s="9"/>
    </row>
    <row r="26" spans="1:10" x14ac:dyDescent="0.45">
      <c r="A26" s="5" t="s">
        <v>91</v>
      </c>
      <c r="B26" s="16">
        <v>102466</v>
      </c>
      <c r="C26" s="3" t="s">
        <v>121</v>
      </c>
      <c r="D26" s="3" t="s">
        <v>124</v>
      </c>
      <c r="E26" s="3" t="s">
        <v>137</v>
      </c>
      <c r="F26" s="7" t="s">
        <v>32</v>
      </c>
      <c r="G26" s="4" t="s">
        <v>13</v>
      </c>
      <c r="H26" s="23">
        <f>HYPERLINK("https://www.nite.go.jp/nbrc/catalogue/NBRCMediumDetailServlet?NO=000802",802)</f>
        <v>802</v>
      </c>
      <c r="I26" s="23"/>
      <c r="J26" s="9"/>
    </row>
    <row r="27" spans="1:10" ht="30" x14ac:dyDescent="0.45">
      <c r="A27" s="5" t="s">
        <v>92</v>
      </c>
      <c r="B27" s="16">
        <v>102581</v>
      </c>
      <c r="C27" s="3" t="s">
        <v>121</v>
      </c>
      <c r="D27" s="3" t="s">
        <v>124</v>
      </c>
      <c r="E27" s="3"/>
      <c r="F27" s="7" t="s">
        <v>93</v>
      </c>
      <c r="G27" s="4" t="s">
        <v>94</v>
      </c>
      <c r="H27" s="23">
        <f>HYPERLINK("https://www.nite.go.jp/nbrc/catalogue/NBRCMediumDetailServlet?NO=000227",227)</f>
        <v>227</v>
      </c>
      <c r="I27" s="23"/>
      <c r="J27" s="9"/>
    </row>
    <row r="28" spans="1:10" x14ac:dyDescent="0.45">
      <c r="A28" s="5" t="s">
        <v>95</v>
      </c>
      <c r="B28" s="16">
        <v>102593</v>
      </c>
      <c r="C28" s="3" t="s">
        <v>121</v>
      </c>
      <c r="D28" s="3" t="s">
        <v>124</v>
      </c>
      <c r="E28" s="3" t="s">
        <v>136</v>
      </c>
      <c r="F28" s="7" t="s">
        <v>96</v>
      </c>
      <c r="G28" s="4" t="s">
        <v>97</v>
      </c>
      <c r="H28" s="22">
        <f>HYPERLINK("https://www.nite.go.jp/nbrc/catalogue/NBRCMediumDetailServlet?NO=000954",954)</f>
        <v>954</v>
      </c>
      <c r="I28" s="22">
        <f>HYPERLINK("https://www.nite.go.jp/nbrc/catalogue/NBRCMediumDetailServlet?NO=000802",802)</f>
        <v>802</v>
      </c>
      <c r="J28" s="9"/>
    </row>
    <row r="29" spans="1:10" x14ac:dyDescent="0.45">
      <c r="A29" s="5" t="s">
        <v>98</v>
      </c>
      <c r="B29" s="16">
        <v>102598</v>
      </c>
      <c r="C29" s="3" t="s">
        <v>121</v>
      </c>
      <c r="D29" s="3" t="s">
        <v>124</v>
      </c>
      <c r="E29" s="3"/>
      <c r="F29" s="7" t="s">
        <v>3</v>
      </c>
      <c r="G29" s="4" t="s">
        <v>4</v>
      </c>
      <c r="H29" s="23">
        <f>HYPERLINK("https://www.nite.go.jp/nbrc/catalogue/NBRCMediumDetailServlet?NO=000802",802)</f>
        <v>802</v>
      </c>
      <c r="I29" s="23"/>
      <c r="J29" s="9"/>
    </row>
    <row r="30" spans="1:10" ht="30" x14ac:dyDescent="0.45">
      <c r="A30" s="5" t="s">
        <v>95</v>
      </c>
      <c r="B30" s="16">
        <v>105695</v>
      </c>
      <c r="C30" s="3" t="s">
        <v>121</v>
      </c>
      <c r="D30" s="3" t="s">
        <v>124</v>
      </c>
      <c r="E30" s="3" t="s">
        <v>136</v>
      </c>
      <c r="F30" s="7" t="s">
        <v>96</v>
      </c>
      <c r="G30" s="4" t="s">
        <v>97</v>
      </c>
      <c r="H30" s="22">
        <f>HYPERLINK("https://www.nite.go.jp/nbrc/catalogue/NBRCMediumDetailServlet?NO=000954",954)</f>
        <v>954</v>
      </c>
      <c r="I30" s="22">
        <f>HYPERLINK("https://www.nite.go.jp/nbrc/catalogue/NBRCMediumDetailServlet?NO=000802",802)</f>
        <v>802</v>
      </c>
      <c r="J30" s="9" t="s">
        <v>139</v>
      </c>
    </row>
    <row r="31" spans="1:10" ht="30" x14ac:dyDescent="0.45">
      <c r="A31" s="5" t="s">
        <v>85</v>
      </c>
      <c r="B31" s="16">
        <v>105698</v>
      </c>
      <c r="C31" s="3" t="s">
        <v>121</v>
      </c>
      <c r="D31" s="3" t="s">
        <v>124</v>
      </c>
      <c r="E31" s="3" t="s">
        <v>137</v>
      </c>
      <c r="F31" s="7" t="s">
        <v>86</v>
      </c>
      <c r="G31" s="4" t="s">
        <v>87</v>
      </c>
      <c r="H31" s="22">
        <f>HYPERLINK("https://www.nite.go.jp/nbrc/catalogue/NBRCMediumDetailServlet?NO=000954",954)</f>
        <v>954</v>
      </c>
      <c r="I31" s="22">
        <f>HYPERLINK("https://www.nite.go.jp/nbrc/catalogue/NBRCMediumDetailServlet?NO=000802",802)</f>
        <v>802</v>
      </c>
      <c r="J31" s="9" t="s">
        <v>139</v>
      </c>
    </row>
    <row r="32" spans="1:10" ht="30" x14ac:dyDescent="0.45">
      <c r="A32" s="5" t="s">
        <v>99</v>
      </c>
      <c r="B32" s="16">
        <v>105718</v>
      </c>
      <c r="C32" s="3" t="s">
        <v>121</v>
      </c>
      <c r="D32" s="3" t="s">
        <v>124</v>
      </c>
      <c r="E32" s="3" t="s">
        <v>137</v>
      </c>
      <c r="F32" s="7" t="s">
        <v>3</v>
      </c>
      <c r="G32" s="4" t="s">
        <v>4</v>
      </c>
      <c r="H32" s="22">
        <f>HYPERLINK("https://www.nite.go.jp/nbrc/catalogue/NBRCMediumDetailServlet?NO=000954",954)</f>
        <v>954</v>
      </c>
      <c r="I32" s="22">
        <f>HYPERLINK("https://www.nite.go.jp/nbrc/catalogue/NBRCMediumDetailServlet?NO=000802",802)</f>
        <v>802</v>
      </c>
      <c r="J32" s="9" t="s">
        <v>139</v>
      </c>
    </row>
    <row r="33" spans="1:10" ht="30" x14ac:dyDescent="0.45">
      <c r="A33" s="5" t="s">
        <v>100</v>
      </c>
      <c r="B33" s="16">
        <v>106071</v>
      </c>
      <c r="C33" s="3" t="s">
        <v>121</v>
      </c>
      <c r="D33" s="3" t="s">
        <v>124</v>
      </c>
      <c r="E33" s="3" t="s">
        <v>137</v>
      </c>
      <c r="F33" s="7" t="s">
        <v>101</v>
      </c>
      <c r="G33" s="4" t="s">
        <v>102</v>
      </c>
      <c r="H33" s="23">
        <f>HYPERLINK("https://www.nite.go.jp/nbrc/catalogue/NBRCMediumDetailServlet?NO=000814",814)</f>
        <v>814</v>
      </c>
      <c r="I33" s="23"/>
      <c r="J33" s="9" t="s">
        <v>139</v>
      </c>
    </row>
    <row r="34" spans="1:10" x14ac:dyDescent="0.45">
      <c r="A34" s="5" t="s">
        <v>103</v>
      </c>
      <c r="B34" s="16">
        <v>106107</v>
      </c>
      <c r="C34" s="3" t="s">
        <v>121</v>
      </c>
      <c r="D34" s="3" t="s">
        <v>124</v>
      </c>
      <c r="E34" s="3"/>
      <c r="F34" s="7" t="s">
        <v>3</v>
      </c>
      <c r="G34" s="4" t="s">
        <v>4</v>
      </c>
      <c r="H34" s="23">
        <f>HYPERLINK("https://www.nite.go.jp/nbrc/catalogue/NBRCMediumDetailServlet?NO=000227",227)</f>
        <v>227</v>
      </c>
      <c r="I34" s="23"/>
      <c r="J34" s="9"/>
    </row>
    <row r="35" spans="1:10" ht="30" x14ac:dyDescent="0.45">
      <c r="A35" s="5" t="s">
        <v>159</v>
      </c>
      <c r="B35" s="3">
        <v>107865</v>
      </c>
      <c r="C35" s="3" t="s">
        <v>121</v>
      </c>
      <c r="D35" s="3" t="s">
        <v>124</v>
      </c>
      <c r="E35" s="3"/>
      <c r="F35" s="7" t="s">
        <v>104</v>
      </c>
      <c r="G35" s="3" t="s">
        <v>105</v>
      </c>
      <c r="H35" s="22">
        <f>HYPERLINK("https://www.nite.go.jp/nbrc/catalogue/NBRCMediumDetailServlet?NO=000310",310)</f>
        <v>310</v>
      </c>
      <c r="I35" s="22"/>
      <c r="J35" s="9" t="s">
        <v>139</v>
      </c>
    </row>
    <row r="36" spans="1:10" x14ac:dyDescent="0.45">
      <c r="A36" s="5" t="s">
        <v>52</v>
      </c>
      <c r="B36" s="16">
        <v>108214</v>
      </c>
      <c r="C36" s="3" t="s">
        <v>121</v>
      </c>
      <c r="D36" s="3"/>
      <c r="E36" s="3" t="s">
        <v>136</v>
      </c>
      <c r="F36" s="7" t="s">
        <v>32</v>
      </c>
      <c r="G36" s="4" t="s">
        <v>13</v>
      </c>
      <c r="H36" s="22">
        <f>HYPERLINK("https://www.nite.go.jp/nbrc/catalogue/NBRCMediumDetailServlet?NO=000802",802)</f>
        <v>802</v>
      </c>
      <c r="I36" s="22">
        <f>HYPERLINK("https://www.nite.go.jp/nbrc/catalogue/NBRCMediumDetailServlet?NO=000891",891)</f>
        <v>891</v>
      </c>
      <c r="J36" s="9"/>
    </row>
    <row r="37" spans="1:10" x14ac:dyDescent="0.45">
      <c r="A37" s="5" t="s">
        <v>106</v>
      </c>
      <c r="B37" s="16">
        <v>108223</v>
      </c>
      <c r="C37" s="3" t="s">
        <v>121</v>
      </c>
      <c r="D37" s="3" t="s">
        <v>124</v>
      </c>
      <c r="E37" s="3" t="s">
        <v>137</v>
      </c>
      <c r="F37" s="7" t="s">
        <v>32</v>
      </c>
      <c r="G37" s="4" t="s">
        <v>13</v>
      </c>
      <c r="H37" s="23">
        <f>HYPERLINK("https://www.nite.go.jp/nbrc/catalogue/NBRCMediumDetailServlet?NO=000227",227)</f>
        <v>227</v>
      </c>
      <c r="I37" s="23"/>
      <c r="J37" s="9"/>
    </row>
    <row r="38" spans="1:10" x14ac:dyDescent="0.45">
      <c r="A38" s="5" t="s">
        <v>107</v>
      </c>
      <c r="B38" s="16">
        <v>108235</v>
      </c>
      <c r="C38" s="3" t="s">
        <v>121</v>
      </c>
      <c r="D38" s="3" t="s">
        <v>124</v>
      </c>
      <c r="E38" s="3" t="s">
        <v>136</v>
      </c>
      <c r="F38" s="7" t="s">
        <v>108</v>
      </c>
      <c r="G38" s="4" t="s">
        <v>109</v>
      </c>
      <c r="H38" s="23">
        <f>HYPERLINK("https://www.nite.go.jp/nbrc/catalogue/NBRCMediumDetailServlet?NO=000227",227)</f>
        <v>227</v>
      </c>
      <c r="I38" s="23"/>
      <c r="J38" s="9"/>
    </row>
    <row r="39" spans="1:10" x14ac:dyDescent="0.45">
      <c r="A39" s="5" t="s">
        <v>110</v>
      </c>
      <c r="B39" s="16">
        <v>109758</v>
      </c>
      <c r="C39" s="3" t="s">
        <v>121</v>
      </c>
      <c r="D39" s="3" t="s">
        <v>124</v>
      </c>
      <c r="E39" s="3" t="s">
        <v>137</v>
      </c>
      <c r="F39" s="7" t="s">
        <v>3</v>
      </c>
      <c r="G39" s="4" t="s">
        <v>4</v>
      </c>
      <c r="H39" s="23">
        <f t="shared" ref="H39:H53" si="0">HYPERLINK("https://www.nite.go.jp/nbrc/catalogue/NBRCMediumDetailServlet?NO=000802",802)</f>
        <v>802</v>
      </c>
      <c r="I39" s="23"/>
      <c r="J39" s="9"/>
    </row>
    <row r="40" spans="1:10" x14ac:dyDescent="0.45">
      <c r="A40" s="5" t="s">
        <v>111</v>
      </c>
      <c r="B40" s="16">
        <v>110497</v>
      </c>
      <c r="C40" s="3" t="s">
        <v>121</v>
      </c>
      <c r="D40" s="3"/>
      <c r="E40" s="3" t="s">
        <v>137</v>
      </c>
      <c r="F40" s="7" t="s">
        <v>32</v>
      </c>
      <c r="G40" s="4" t="s">
        <v>13</v>
      </c>
      <c r="H40" s="23">
        <f t="shared" si="0"/>
        <v>802</v>
      </c>
      <c r="I40" s="23"/>
      <c r="J40" s="9"/>
    </row>
    <row r="41" spans="1:10" x14ac:dyDescent="0.45">
      <c r="A41" s="5" t="s">
        <v>112</v>
      </c>
      <c r="B41" s="16">
        <v>110499</v>
      </c>
      <c r="C41" s="3" t="s">
        <v>121</v>
      </c>
      <c r="D41" s="3"/>
      <c r="E41" s="3" t="s">
        <v>137</v>
      </c>
      <c r="F41" s="7" t="s">
        <v>32</v>
      </c>
      <c r="G41" s="4" t="s">
        <v>13</v>
      </c>
      <c r="H41" s="23">
        <f t="shared" si="0"/>
        <v>802</v>
      </c>
      <c r="I41" s="23"/>
      <c r="J41" s="9"/>
    </row>
    <row r="42" spans="1:10" x14ac:dyDescent="0.45">
      <c r="A42" s="5" t="s">
        <v>112</v>
      </c>
      <c r="B42" s="16">
        <v>110500</v>
      </c>
      <c r="C42" s="3" t="s">
        <v>121</v>
      </c>
      <c r="D42" s="3"/>
      <c r="E42" s="3" t="s">
        <v>137</v>
      </c>
      <c r="F42" s="7" t="s">
        <v>32</v>
      </c>
      <c r="G42" s="4" t="s">
        <v>13</v>
      </c>
      <c r="H42" s="23">
        <f t="shared" si="0"/>
        <v>802</v>
      </c>
      <c r="I42" s="23"/>
      <c r="J42" s="9"/>
    </row>
    <row r="43" spans="1:10" x14ac:dyDescent="0.45">
      <c r="A43" s="5" t="s">
        <v>112</v>
      </c>
      <c r="B43" s="16">
        <v>110501</v>
      </c>
      <c r="C43" s="3" t="s">
        <v>121</v>
      </c>
      <c r="D43" s="3"/>
      <c r="E43" s="3" t="s">
        <v>137</v>
      </c>
      <c r="F43" s="7" t="s">
        <v>32</v>
      </c>
      <c r="G43" s="4" t="s">
        <v>13</v>
      </c>
      <c r="H43" s="23">
        <f t="shared" si="0"/>
        <v>802</v>
      </c>
      <c r="I43" s="23"/>
      <c r="J43" s="9"/>
    </row>
    <row r="44" spans="1:10" x14ac:dyDescent="0.45">
      <c r="A44" s="5" t="s">
        <v>112</v>
      </c>
      <c r="B44" s="16">
        <v>110502</v>
      </c>
      <c r="C44" s="3" t="s">
        <v>121</v>
      </c>
      <c r="D44" s="3"/>
      <c r="E44" s="3" t="s">
        <v>137</v>
      </c>
      <c r="F44" s="7" t="s">
        <v>32</v>
      </c>
      <c r="G44" s="4" t="s">
        <v>13</v>
      </c>
      <c r="H44" s="23">
        <f t="shared" si="0"/>
        <v>802</v>
      </c>
      <c r="I44" s="23"/>
      <c r="J44" s="9"/>
    </row>
    <row r="45" spans="1:10" x14ac:dyDescent="0.45">
      <c r="A45" s="5" t="s">
        <v>112</v>
      </c>
      <c r="B45" s="16">
        <v>110503</v>
      </c>
      <c r="C45" s="3" t="s">
        <v>121</v>
      </c>
      <c r="D45" s="3"/>
      <c r="E45" s="3" t="s">
        <v>137</v>
      </c>
      <c r="F45" s="7" t="s">
        <v>32</v>
      </c>
      <c r="G45" s="4" t="s">
        <v>13</v>
      </c>
      <c r="H45" s="23">
        <f t="shared" si="0"/>
        <v>802</v>
      </c>
      <c r="I45" s="23"/>
      <c r="J45" s="9"/>
    </row>
    <row r="46" spans="1:10" x14ac:dyDescent="0.45">
      <c r="A46" s="5" t="s">
        <v>113</v>
      </c>
      <c r="B46" s="16">
        <v>110504</v>
      </c>
      <c r="C46" s="3" t="s">
        <v>121</v>
      </c>
      <c r="D46" s="3"/>
      <c r="E46" s="3" t="s">
        <v>137</v>
      </c>
      <c r="F46" s="7" t="s">
        <v>114</v>
      </c>
      <c r="G46" s="4" t="s">
        <v>115</v>
      </c>
      <c r="H46" s="23">
        <f t="shared" si="0"/>
        <v>802</v>
      </c>
      <c r="I46" s="23"/>
      <c r="J46" s="9"/>
    </row>
    <row r="47" spans="1:10" x14ac:dyDescent="0.45">
      <c r="A47" s="5" t="s">
        <v>113</v>
      </c>
      <c r="B47" s="16">
        <v>110508</v>
      </c>
      <c r="C47" s="3" t="s">
        <v>121</v>
      </c>
      <c r="D47" s="3"/>
      <c r="E47" s="3" t="s">
        <v>137</v>
      </c>
      <c r="F47" s="7" t="s">
        <v>3</v>
      </c>
      <c r="G47" s="4" t="s">
        <v>4</v>
      </c>
      <c r="H47" s="23">
        <f t="shared" si="0"/>
        <v>802</v>
      </c>
      <c r="I47" s="23"/>
      <c r="J47" s="9"/>
    </row>
    <row r="48" spans="1:10" x14ac:dyDescent="0.45">
      <c r="A48" s="5" t="s">
        <v>113</v>
      </c>
      <c r="B48" s="16">
        <v>110509</v>
      </c>
      <c r="C48" s="3" t="s">
        <v>121</v>
      </c>
      <c r="D48" s="3"/>
      <c r="E48" s="3" t="s">
        <v>137</v>
      </c>
      <c r="F48" s="7" t="s">
        <v>32</v>
      </c>
      <c r="G48" s="4" t="s">
        <v>13</v>
      </c>
      <c r="H48" s="23">
        <f t="shared" si="0"/>
        <v>802</v>
      </c>
      <c r="I48" s="23"/>
      <c r="J48" s="9"/>
    </row>
    <row r="49" spans="1:10" x14ac:dyDescent="0.45">
      <c r="A49" s="5" t="s">
        <v>133</v>
      </c>
      <c r="B49" s="16">
        <v>111121</v>
      </c>
      <c r="C49" s="3" t="s">
        <v>121</v>
      </c>
      <c r="D49" s="3"/>
      <c r="E49" s="3" t="s">
        <v>136</v>
      </c>
      <c r="F49" s="7" t="s">
        <v>32</v>
      </c>
      <c r="G49" s="4" t="s">
        <v>13</v>
      </c>
      <c r="H49" s="23">
        <f t="shared" si="0"/>
        <v>802</v>
      </c>
      <c r="I49" s="23"/>
      <c r="J49" s="9"/>
    </row>
    <row r="50" spans="1:10" x14ac:dyDescent="0.45">
      <c r="A50" s="5" t="s">
        <v>133</v>
      </c>
      <c r="B50" s="16">
        <v>111128</v>
      </c>
      <c r="C50" s="3" t="s">
        <v>121</v>
      </c>
      <c r="D50" s="3"/>
      <c r="E50" s="3" t="s">
        <v>136</v>
      </c>
      <c r="F50" s="7" t="s">
        <v>116</v>
      </c>
      <c r="G50" s="4" t="s">
        <v>117</v>
      </c>
      <c r="H50" s="23">
        <f t="shared" si="0"/>
        <v>802</v>
      </c>
      <c r="I50" s="23"/>
      <c r="J50" s="9"/>
    </row>
    <row r="51" spans="1:10" x14ac:dyDescent="0.45">
      <c r="A51" s="5" t="s">
        <v>133</v>
      </c>
      <c r="B51" s="16">
        <v>111130</v>
      </c>
      <c r="C51" s="3" t="s">
        <v>121</v>
      </c>
      <c r="D51" s="3"/>
      <c r="E51" s="3" t="s">
        <v>136</v>
      </c>
      <c r="F51" s="7" t="s">
        <v>32</v>
      </c>
      <c r="G51" s="4" t="s">
        <v>13</v>
      </c>
      <c r="H51" s="23">
        <f t="shared" si="0"/>
        <v>802</v>
      </c>
      <c r="I51" s="23"/>
      <c r="J51" s="9"/>
    </row>
    <row r="52" spans="1:10" x14ac:dyDescent="0.45">
      <c r="A52" s="5" t="s">
        <v>133</v>
      </c>
      <c r="B52" s="16">
        <v>111137</v>
      </c>
      <c r="C52" s="3" t="s">
        <v>121</v>
      </c>
      <c r="D52" s="3"/>
      <c r="E52" s="3" t="s">
        <v>136</v>
      </c>
      <c r="F52" s="7" t="s">
        <v>32</v>
      </c>
      <c r="G52" s="4" t="s">
        <v>13</v>
      </c>
      <c r="H52" s="23">
        <f t="shared" si="0"/>
        <v>802</v>
      </c>
      <c r="I52" s="23"/>
      <c r="J52" s="9"/>
    </row>
    <row r="53" spans="1:10" x14ac:dyDescent="0.45">
      <c r="A53" s="5" t="s">
        <v>133</v>
      </c>
      <c r="B53" s="16">
        <v>111140</v>
      </c>
      <c r="C53" s="3" t="s">
        <v>121</v>
      </c>
      <c r="D53" s="3"/>
      <c r="E53" s="3" t="s">
        <v>136</v>
      </c>
      <c r="F53" s="7" t="s">
        <v>32</v>
      </c>
      <c r="G53" s="4" t="s">
        <v>13</v>
      </c>
      <c r="H53" s="23">
        <f t="shared" si="0"/>
        <v>802</v>
      </c>
      <c r="I53" s="23"/>
      <c r="J53" s="9"/>
    </row>
    <row r="54" spans="1:10" x14ac:dyDescent="0.45">
      <c r="A54" s="5" t="s">
        <v>118</v>
      </c>
      <c r="B54" s="16">
        <v>112751</v>
      </c>
      <c r="C54" s="3" t="s">
        <v>121</v>
      </c>
      <c r="D54" s="3"/>
      <c r="E54" s="3" t="s">
        <v>136</v>
      </c>
      <c r="F54" s="7" t="s">
        <v>32</v>
      </c>
      <c r="G54" s="4" t="s">
        <v>13</v>
      </c>
      <c r="H54" s="23">
        <f>HYPERLINK("https://www.nite.go.jp/nbrc/catalogue/NBRCMediumDetailServlet?NO=001219",1219)</f>
        <v>1219</v>
      </c>
      <c r="I54" s="23"/>
      <c r="J54" s="9"/>
    </row>
    <row r="55" spans="1:10" ht="30" x14ac:dyDescent="0.45">
      <c r="A55" s="5" t="s">
        <v>131</v>
      </c>
      <c r="B55" s="16">
        <v>113011</v>
      </c>
      <c r="C55" s="3" t="s">
        <v>121</v>
      </c>
      <c r="D55" s="3" t="s">
        <v>124</v>
      </c>
      <c r="E55" s="3" t="s">
        <v>137</v>
      </c>
      <c r="F55" s="7" t="s">
        <v>42</v>
      </c>
      <c r="G55" s="4" t="s">
        <v>43</v>
      </c>
      <c r="H55" s="22">
        <f>HYPERLINK("https://www.nite.go.jp/nbrc/catalogue/NBRCMediumDetailServlet?NO=000814",814)</f>
        <v>814</v>
      </c>
      <c r="I55" s="22">
        <f>HYPERLINK("https://www.nite.go.jp/nbrc/catalogue/NBRCMediumDetailServlet?NO=000347",347)</f>
        <v>347</v>
      </c>
      <c r="J55" s="9" t="s">
        <v>139</v>
      </c>
    </row>
    <row r="56" spans="1:10" ht="30" x14ac:dyDescent="0.45">
      <c r="A56" s="5" t="s">
        <v>132</v>
      </c>
      <c r="B56" s="16">
        <v>113013</v>
      </c>
      <c r="C56" s="3" t="s">
        <v>121</v>
      </c>
      <c r="D56" s="3" t="s">
        <v>124</v>
      </c>
      <c r="E56" s="3" t="s">
        <v>137</v>
      </c>
      <c r="F56" s="7" t="s">
        <v>119</v>
      </c>
      <c r="G56" s="4" t="s">
        <v>120</v>
      </c>
      <c r="H56" s="22">
        <f>HYPERLINK("https://www.nite.go.jp/nbrc/catalogue/NBRCMediumDetailServlet?NO=000814",814)</f>
        <v>814</v>
      </c>
      <c r="I56" s="22">
        <f>HYPERLINK("https://www.nite.go.jp/nbrc/catalogue/NBRCMediumDetailServlet?NO=000347",347)</f>
        <v>347</v>
      </c>
      <c r="J56" s="9" t="s">
        <v>139</v>
      </c>
    </row>
    <row r="57" spans="1:10" x14ac:dyDescent="0.45">
      <c r="A57" s="5" t="s">
        <v>29</v>
      </c>
      <c r="B57" s="16">
        <v>9579</v>
      </c>
      <c r="C57" s="3" t="s">
        <v>122</v>
      </c>
      <c r="D57" s="3"/>
      <c r="E57" s="3"/>
      <c r="F57" s="7" t="s">
        <v>12</v>
      </c>
      <c r="G57" s="4" t="s">
        <v>13</v>
      </c>
      <c r="H57" s="23">
        <f>HYPERLINK("https://www.nite.go.jp/nbrc/catalogue/NBRCMediumDetailServlet?NO=000001",1)</f>
        <v>1</v>
      </c>
      <c r="I57" s="23"/>
      <c r="J57" s="9"/>
    </row>
    <row r="58" spans="1:10" x14ac:dyDescent="0.45">
      <c r="A58" s="5" t="s">
        <v>76</v>
      </c>
      <c r="B58" s="16">
        <v>31072</v>
      </c>
      <c r="C58" s="3" t="s">
        <v>122</v>
      </c>
      <c r="D58" s="3"/>
      <c r="E58" s="3"/>
      <c r="F58" s="7" t="s">
        <v>12</v>
      </c>
      <c r="G58" s="4" t="s">
        <v>13</v>
      </c>
      <c r="H58" s="23">
        <f>HYPERLINK("https://www.nite.go.jp/nbrc/catalogue/NBRCMediumDetailServlet?NO=000005",5)</f>
        <v>5</v>
      </c>
      <c r="I58" s="23"/>
      <c r="J58" s="9"/>
    </row>
    <row r="59" spans="1:10" x14ac:dyDescent="0.45">
      <c r="A59" s="5" t="s">
        <v>29</v>
      </c>
      <c r="B59" s="16">
        <v>31744</v>
      </c>
      <c r="C59" s="3" t="s">
        <v>122</v>
      </c>
      <c r="D59" s="3" t="s">
        <v>124</v>
      </c>
      <c r="E59" s="3"/>
      <c r="F59" s="7" t="s">
        <v>12</v>
      </c>
      <c r="G59" s="4" t="s">
        <v>13</v>
      </c>
      <c r="H59" s="23">
        <f>HYPERLINK("https://www.nite.go.jp/nbrc/catalogue/NBRCMediumDetailServlet?NO=000001",1)</f>
        <v>1</v>
      </c>
      <c r="I59" s="23"/>
      <c r="J59" s="9"/>
    </row>
    <row r="60" spans="1:10" x14ac:dyDescent="0.45">
      <c r="A60" s="5" t="s">
        <v>135</v>
      </c>
      <c r="B60" s="16">
        <v>19</v>
      </c>
      <c r="C60" s="3" t="s">
        <v>123</v>
      </c>
      <c r="D60" s="3"/>
      <c r="E60" s="3"/>
      <c r="F60" s="7" t="s">
        <v>0</v>
      </c>
      <c r="G60" s="4" t="s">
        <v>1</v>
      </c>
      <c r="H60" s="23">
        <f t="shared" ref="H60:H86" si="1">HYPERLINK("https://www.nite.go.jp/nbrc/catalogue/NBRCMediumDetailServlet?NO=000108",108)</f>
        <v>108</v>
      </c>
      <c r="I60" s="23"/>
      <c r="J60" s="9"/>
    </row>
    <row r="61" spans="1:10" x14ac:dyDescent="0.45">
      <c r="A61" s="5" t="s">
        <v>2</v>
      </c>
      <c r="B61" s="16">
        <v>619</v>
      </c>
      <c r="C61" s="3" t="s">
        <v>123</v>
      </c>
      <c r="D61" s="3"/>
      <c r="E61" s="3"/>
      <c r="F61" s="7" t="s">
        <v>3</v>
      </c>
      <c r="G61" s="4" t="s">
        <v>4</v>
      </c>
      <c r="H61" s="23">
        <f t="shared" si="1"/>
        <v>108</v>
      </c>
      <c r="I61" s="23"/>
      <c r="J61" s="9"/>
    </row>
    <row r="62" spans="1:10" x14ac:dyDescent="0.45">
      <c r="A62" s="5" t="s">
        <v>5</v>
      </c>
      <c r="B62" s="16">
        <v>621</v>
      </c>
      <c r="C62" s="3" t="s">
        <v>123</v>
      </c>
      <c r="D62" s="3" t="s">
        <v>124</v>
      </c>
      <c r="E62" s="3"/>
      <c r="F62" s="7" t="s">
        <v>3</v>
      </c>
      <c r="G62" s="4" t="s">
        <v>4</v>
      </c>
      <c r="H62" s="23">
        <f t="shared" si="1"/>
        <v>108</v>
      </c>
      <c r="I62" s="23"/>
      <c r="J62" s="9"/>
    </row>
    <row r="63" spans="1:10" x14ac:dyDescent="0.45">
      <c r="A63" s="5" t="s">
        <v>6</v>
      </c>
      <c r="B63" s="16">
        <v>734</v>
      </c>
      <c r="C63" s="3" t="s">
        <v>123</v>
      </c>
      <c r="D63" s="3"/>
      <c r="E63" s="3"/>
      <c r="F63" s="7" t="s">
        <v>7</v>
      </c>
      <c r="G63" s="4" t="s">
        <v>8</v>
      </c>
      <c r="H63" s="23">
        <f t="shared" si="1"/>
        <v>108</v>
      </c>
      <c r="I63" s="23"/>
      <c r="J63" s="9"/>
    </row>
    <row r="64" spans="1:10" x14ac:dyDescent="0.45">
      <c r="A64" s="5" t="s">
        <v>9</v>
      </c>
      <c r="B64" s="16">
        <v>739</v>
      </c>
      <c r="C64" s="3" t="s">
        <v>123</v>
      </c>
      <c r="D64" s="3"/>
      <c r="E64" s="3"/>
      <c r="F64" s="7" t="s">
        <v>3</v>
      </c>
      <c r="G64" s="4" t="s">
        <v>4</v>
      </c>
      <c r="H64" s="23">
        <f t="shared" si="1"/>
        <v>108</v>
      </c>
      <c r="I64" s="23"/>
      <c r="J64" s="9"/>
    </row>
    <row r="65" spans="1:10" x14ac:dyDescent="0.45">
      <c r="A65" s="5" t="s">
        <v>10</v>
      </c>
      <c r="B65" s="16">
        <v>740</v>
      </c>
      <c r="C65" s="3" t="s">
        <v>123</v>
      </c>
      <c r="D65" s="3"/>
      <c r="E65" s="3"/>
      <c r="F65" s="7" t="s">
        <v>3</v>
      </c>
      <c r="G65" s="4" t="s">
        <v>4</v>
      </c>
      <c r="H65" s="23">
        <f t="shared" si="1"/>
        <v>108</v>
      </c>
      <c r="I65" s="23"/>
      <c r="J65" s="9"/>
    </row>
    <row r="66" spans="1:10" x14ac:dyDescent="0.45">
      <c r="A66" s="5" t="s">
        <v>11</v>
      </c>
      <c r="B66" s="16">
        <v>743</v>
      </c>
      <c r="C66" s="3" t="s">
        <v>123</v>
      </c>
      <c r="D66" s="3"/>
      <c r="E66" s="3"/>
      <c r="F66" s="7" t="s">
        <v>12</v>
      </c>
      <c r="G66" s="4" t="s">
        <v>13</v>
      </c>
      <c r="H66" s="23">
        <f t="shared" si="1"/>
        <v>108</v>
      </c>
      <c r="I66" s="23"/>
      <c r="J66" s="9"/>
    </row>
    <row r="67" spans="1:10" x14ac:dyDescent="0.45">
      <c r="A67" s="5" t="s">
        <v>14</v>
      </c>
      <c r="B67" s="16">
        <v>918</v>
      </c>
      <c r="C67" s="3" t="s">
        <v>123</v>
      </c>
      <c r="D67" s="3"/>
      <c r="E67" s="3"/>
      <c r="F67" s="7" t="s">
        <v>3</v>
      </c>
      <c r="G67" s="4" t="s">
        <v>4</v>
      </c>
      <c r="H67" s="23">
        <f t="shared" si="1"/>
        <v>108</v>
      </c>
      <c r="I67" s="23"/>
      <c r="J67" s="9"/>
    </row>
    <row r="68" spans="1:10" x14ac:dyDescent="0.45">
      <c r="A68" s="5" t="s">
        <v>160</v>
      </c>
      <c r="B68" s="3">
        <v>938</v>
      </c>
      <c r="C68" s="3" t="s">
        <v>123</v>
      </c>
      <c r="D68" s="3"/>
      <c r="E68" s="3"/>
      <c r="F68" s="7" t="s">
        <v>15</v>
      </c>
      <c r="G68" s="3" t="s">
        <v>4</v>
      </c>
      <c r="H68" s="22">
        <f t="shared" si="1"/>
        <v>108</v>
      </c>
      <c r="I68" s="22"/>
      <c r="J68" s="9"/>
    </row>
    <row r="69" spans="1:10" x14ac:dyDescent="0.45">
      <c r="A69" s="5" t="s">
        <v>6</v>
      </c>
      <c r="B69" s="16">
        <v>970</v>
      </c>
      <c r="C69" s="3" t="s">
        <v>123</v>
      </c>
      <c r="D69" s="3"/>
      <c r="E69" s="3"/>
      <c r="F69" s="7" t="s">
        <v>3</v>
      </c>
      <c r="G69" s="4" t="s">
        <v>4</v>
      </c>
      <c r="H69" s="23">
        <f t="shared" si="1"/>
        <v>108</v>
      </c>
      <c r="I69" s="23"/>
      <c r="J69" s="9"/>
    </row>
    <row r="70" spans="1:10" x14ac:dyDescent="0.45">
      <c r="A70" s="5" t="s">
        <v>6</v>
      </c>
      <c r="B70" s="16">
        <v>1020</v>
      </c>
      <c r="C70" s="3" t="s">
        <v>123</v>
      </c>
      <c r="D70" s="3" t="s">
        <v>124</v>
      </c>
      <c r="E70" s="3"/>
      <c r="F70" s="7" t="s">
        <v>3</v>
      </c>
      <c r="G70" s="4" t="s">
        <v>4</v>
      </c>
      <c r="H70" s="23">
        <f t="shared" si="1"/>
        <v>108</v>
      </c>
      <c r="I70" s="23"/>
      <c r="J70" s="9"/>
    </row>
    <row r="71" spans="1:10" x14ac:dyDescent="0.45">
      <c r="A71" s="5" t="s">
        <v>161</v>
      </c>
      <c r="B71" s="3">
        <v>1159</v>
      </c>
      <c r="C71" s="3" t="s">
        <v>123</v>
      </c>
      <c r="D71" s="3" t="s">
        <v>124</v>
      </c>
      <c r="E71" s="3"/>
      <c r="F71" s="7" t="s">
        <v>17</v>
      </c>
      <c r="G71" s="3" t="s">
        <v>18</v>
      </c>
      <c r="H71" s="22">
        <f t="shared" si="1"/>
        <v>108</v>
      </c>
      <c r="I71" s="22"/>
      <c r="J71" s="9"/>
    </row>
    <row r="72" spans="1:10" x14ac:dyDescent="0.45">
      <c r="A72" s="5" t="s">
        <v>20</v>
      </c>
      <c r="B72" s="16">
        <v>1196</v>
      </c>
      <c r="C72" s="3" t="s">
        <v>123</v>
      </c>
      <c r="D72" s="3"/>
      <c r="E72" s="3"/>
      <c r="F72" s="7" t="s">
        <v>3</v>
      </c>
      <c r="G72" s="4" t="s">
        <v>4</v>
      </c>
      <c r="H72" s="23">
        <f t="shared" si="1"/>
        <v>108</v>
      </c>
      <c r="I72" s="23"/>
      <c r="J72" s="9"/>
    </row>
    <row r="73" spans="1:10" x14ac:dyDescent="0.45">
      <c r="A73" s="5" t="s">
        <v>16</v>
      </c>
      <c r="B73" s="16">
        <v>1389</v>
      </c>
      <c r="C73" s="3" t="s">
        <v>123</v>
      </c>
      <c r="D73" s="3"/>
      <c r="E73" s="3" t="s">
        <v>136</v>
      </c>
      <c r="F73" s="7" t="s">
        <v>21</v>
      </c>
      <c r="G73" s="4" t="s">
        <v>22</v>
      </c>
      <c r="H73" s="23">
        <f t="shared" si="1"/>
        <v>108</v>
      </c>
      <c r="I73" s="23"/>
      <c r="J73" s="9"/>
    </row>
    <row r="74" spans="1:10" x14ac:dyDescent="0.45">
      <c r="A74" s="5" t="s">
        <v>19</v>
      </c>
      <c r="B74" s="16">
        <v>1395</v>
      </c>
      <c r="C74" s="3" t="s">
        <v>123</v>
      </c>
      <c r="D74" s="3" t="s">
        <v>124</v>
      </c>
      <c r="E74" s="3"/>
      <c r="F74" s="7" t="s">
        <v>3</v>
      </c>
      <c r="G74" s="4" t="s">
        <v>4</v>
      </c>
      <c r="H74" s="23">
        <f t="shared" si="1"/>
        <v>108</v>
      </c>
      <c r="I74" s="23"/>
      <c r="J74" s="9"/>
    </row>
    <row r="75" spans="1:10" x14ac:dyDescent="0.45">
      <c r="A75" s="5" t="s">
        <v>23</v>
      </c>
      <c r="B75" s="16">
        <v>1434</v>
      </c>
      <c r="C75" s="3" t="s">
        <v>123</v>
      </c>
      <c r="D75" s="3"/>
      <c r="E75" s="3"/>
      <c r="F75" s="7" t="s">
        <v>24</v>
      </c>
      <c r="G75" s="4" t="s">
        <v>25</v>
      </c>
      <c r="H75" s="23">
        <f t="shared" si="1"/>
        <v>108</v>
      </c>
      <c r="I75" s="23"/>
      <c r="J75" s="9"/>
    </row>
    <row r="76" spans="1:10" x14ac:dyDescent="0.45">
      <c r="A76" s="5" t="s">
        <v>26</v>
      </c>
      <c r="B76" s="16">
        <v>1854</v>
      </c>
      <c r="C76" s="3" t="s">
        <v>123</v>
      </c>
      <c r="D76" s="3" t="s">
        <v>124</v>
      </c>
      <c r="E76" s="3"/>
      <c r="F76" s="7" t="s">
        <v>27</v>
      </c>
      <c r="G76" s="4" t="s">
        <v>28</v>
      </c>
      <c r="H76" s="23">
        <f t="shared" si="1"/>
        <v>108</v>
      </c>
      <c r="I76" s="23"/>
      <c r="J76" s="9"/>
    </row>
    <row r="77" spans="1:10" x14ac:dyDescent="0.45">
      <c r="A77" s="5" t="s">
        <v>16</v>
      </c>
      <c r="B77" s="16">
        <v>1974</v>
      </c>
      <c r="C77" s="3" t="s">
        <v>123</v>
      </c>
      <c r="D77" s="3"/>
      <c r="E77" s="3" t="s">
        <v>136</v>
      </c>
      <c r="F77" s="7" t="s">
        <v>7</v>
      </c>
      <c r="G77" s="4" t="s">
        <v>8</v>
      </c>
      <c r="H77" s="23">
        <f t="shared" si="1"/>
        <v>108</v>
      </c>
      <c r="I77" s="23"/>
      <c r="J77" s="9"/>
    </row>
    <row r="78" spans="1:10" x14ac:dyDescent="0.45">
      <c r="A78" s="5" t="s">
        <v>30</v>
      </c>
      <c r="B78" s="16">
        <v>10058</v>
      </c>
      <c r="C78" s="3" t="s">
        <v>123</v>
      </c>
      <c r="D78" s="3"/>
      <c r="E78" s="3"/>
      <c r="F78" s="7" t="s">
        <v>3</v>
      </c>
      <c r="G78" s="4" t="s">
        <v>4</v>
      </c>
      <c r="H78" s="23">
        <f t="shared" si="1"/>
        <v>108</v>
      </c>
      <c r="I78" s="23"/>
      <c r="J78" s="9"/>
    </row>
    <row r="79" spans="1:10" x14ac:dyDescent="0.45">
      <c r="A79" s="5" t="s">
        <v>31</v>
      </c>
      <c r="B79" s="16">
        <v>10238</v>
      </c>
      <c r="C79" s="3" t="s">
        <v>123</v>
      </c>
      <c r="D79" s="3" t="s">
        <v>124</v>
      </c>
      <c r="E79" s="3"/>
      <c r="F79" s="7" t="s">
        <v>32</v>
      </c>
      <c r="G79" s="4" t="s">
        <v>13</v>
      </c>
      <c r="H79" s="23">
        <f t="shared" si="1"/>
        <v>108</v>
      </c>
      <c r="I79" s="23"/>
      <c r="J79" s="9"/>
    </row>
    <row r="80" spans="1:10" x14ac:dyDescent="0.45">
      <c r="A80" s="5" t="s">
        <v>33</v>
      </c>
      <c r="B80" s="16">
        <v>10279</v>
      </c>
      <c r="C80" s="3" t="s">
        <v>123</v>
      </c>
      <c r="D80" s="3" t="s">
        <v>124</v>
      </c>
      <c r="E80" s="3"/>
      <c r="F80" s="7" t="s">
        <v>3</v>
      </c>
      <c r="G80" s="4" t="s">
        <v>4</v>
      </c>
      <c r="H80" s="23">
        <f t="shared" si="1"/>
        <v>108</v>
      </c>
      <c r="I80" s="23"/>
      <c r="J80" s="9"/>
    </row>
    <row r="81" spans="1:10" x14ac:dyDescent="0.45">
      <c r="A81" s="5" t="s">
        <v>34</v>
      </c>
      <c r="B81" s="16">
        <v>10301</v>
      </c>
      <c r="C81" s="3" t="s">
        <v>123</v>
      </c>
      <c r="D81" s="3" t="s">
        <v>124</v>
      </c>
      <c r="E81" s="3"/>
      <c r="F81" s="7" t="s">
        <v>3</v>
      </c>
      <c r="G81" s="4" t="s">
        <v>4</v>
      </c>
      <c r="H81" s="23">
        <f t="shared" si="1"/>
        <v>108</v>
      </c>
      <c r="I81" s="23"/>
      <c r="J81" s="9"/>
    </row>
    <row r="82" spans="1:10" x14ac:dyDescent="0.45">
      <c r="A82" s="5" t="s">
        <v>35</v>
      </c>
      <c r="B82" s="16">
        <v>10306</v>
      </c>
      <c r="C82" s="3" t="s">
        <v>123</v>
      </c>
      <c r="D82" s="3"/>
      <c r="E82" s="3"/>
      <c r="F82" s="7" t="s">
        <v>3</v>
      </c>
      <c r="G82" s="4" t="s">
        <v>4</v>
      </c>
      <c r="H82" s="23">
        <f t="shared" si="1"/>
        <v>108</v>
      </c>
      <c r="I82" s="23"/>
      <c r="J82" s="9"/>
    </row>
    <row r="83" spans="1:10" x14ac:dyDescent="0.45">
      <c r="A83" s="5" t="s">
        <v>36</v>
      </c>
      <c r="B83" s="16">
        <v>10317</v>
      </c>
      <c r="C83" s="3" t="s">
        <v>123</v>
      </c>
      <c r="D83" s="3" t="s">
        <v>124</v>
      </c>
      <c r="E83" s="3"/>
      <c r="F83" s="7" t="s">
        <v>3</v>
      </c>
      <c r="G83" s="4" t="s">
        <v>4</v>
      </c>
      <c r="H83" s="23">
        <f t="shared" si="1"/>
        <v>108</v>
      </c>
      <c r="I83" s="23"/>
      <c r="J83" s="9"/>
    </row>
    <row r="84" spans="1:10" x14ac:dyDescent="0.45">
      <c r="A84" s="5" t="s">
        <v>37</v>
      </c>
      <c r="B84" s="16">
        <v>10325</v>
      </c>
      <c r="C84" s="3" t="s">
        <v>123</v>
      </c>
      <c r="D84" s="3"/>
      <c r="E84" s="3"/>
      <c r="F84" s="7" t="s">
        <v>38</v>
      </c>
      <c r="G84" s="4" t="s">
        <v>39</v>
      </c>
      <c r="H84" s="23">
        <f t="shared" si="1"/>
        <v>108</v>
      </c>
      <c r="I84" s="23"/>
      <c r="J84" s="9"/>
    </row>
    <row r="85" spans="1:10" x14ac:dyDescent="0.45">
      <c r="A85" s="5" t="s">
        <v>40</v>
      </c>
      <c r="B85" s="16">
        <v>10404</v>
      </c>
      <c r="C85" s="3" t="s">
        <v>123</v>
      </c>
      <c r="D85" s="3" t="s">
        <v>124</v>
      </c>
      <c r="E85" s="3"/>
      <c r="F85" s="7" t="s">
        <v>3</v>
      </c>
      <c r="G85" s="4" t="s">
        <v>4</v>
      </c>
      <c r="H85" s="23">
        <f t="shared" si="1"/>
        <v>108</v>
      </c>
      <c r="I85" s="23"/>
      <c r="J85" s="9"/>
    </row>
    <row r="86" spans="1:10" x14ac:dyDescent="0.45">
      <c r="A86" s="5" t="s">
        <v>41</v>
      </c>
      <c r="B86" s="16">
        <v>10565</v>
      </c>
      <c r="C86" s="3" t="s">
        <v>123</v>
      </c>
      <c r="D86" s="3" t="s">
        <v>124</v>
      </c>
      <c r="E86" s="3"/>
      <c r="F86" s="7" t="s">
        <v>42</v>
      </c>
      <c r="G86" s="4" t="s">
        <v>43</v>
      </c>
      <c r="H86" s="23">
        <f t="shared" si="1"/>
        <v>108</v>
      </c>
      <c r="I86" s="23"/>
      <c r="J86" s="9"/>
    </row>
    <row r="87" spans="1:10" x14ac:dyDescent="0.45">
      <c r="A87" s="5" t="s">
        <v>11</v>
      </c>
      <c r="B87" s="16">
        <v>10820</v>
      </c>
      <c r="C87" s="3" t="s">
        <v>123</v>
      </c>
      <c r="D87" s="3"/>
      <c r="E87" s="3"/>
      <c r="F87" s="7" t="s">
        <v>12</v>
      </c>
      <c r="G87" s="4" t="s">
        <v>13</v>
      </c>
      <c r="H87" s="23">
        <f>HYPERLINK("https://www.nite.go.jp/nbrc/catalogue/NBRCMediumDetailServlet?NO=000118",118)</f>
        <v>118</v>
      </c>
      <c r="I87" s="23"/>
      <c r="J87" s="9"/>
    </row>
  </sheetData>
  <autoFilter ref="A2:J87" xr:uid="{D69F4E1C-90C4-450E-B12E-517F1C4110D9}"/>
  <mergeCells count="1">
    <mergeCell ref="A1:I1"/>
  </mergeCells>
  <phoneticPr fontId="1"/>
  <pageMargins left="0.70866141732283472" right="0.70866141732283472" top="0.74803149606299213" bottom="0.74803149606299213" header="0.31496062992125984" footer="0.31496062992125984"/>
  <pageSetup paperSize="8" scale="4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AB082-F77A-4F52-8A6F-9934BD2AFD59}">
  <sheetPr>
    <tabColor rgb="FF00B0F0"/>
    <pageSetUpPr fitToPage="1"/>
  </sheetPr>
  <dimension ref="A1:J63"/>
  <sheetViews>
    <sheetView tabSelected="1" view="pageBreakPreview" zoomScale="70" zoomScaleNormal="55" zoomScaleSheetLayoutView="70" workbookViewId="0">
      <pane ySplit="3" topLeftCell="A4" activePane="bottomLeft" state="frozen"/>
      <selection pane="bottomLeft" activeCell="A4" sqref="A4"/>
    </sheetView>
  </sheetViews>
  <sheetFormatPr defaultRowHeight="18" x14ac:dyDescent="0.45"/>
  <cols>
    <col min="1" max="1" width="28.5" style="21" customWidth="1"/>
    <col min="2" max="2" width="12" style="20" customWidth="1"/>
    <col min="3" max="3" width="7.3984375" style="20" customWidth="1"/>
    <col min="4" max="4" width="8.59765625" style="21" customWidth="1"/>
    <col min="5" max="5" width="28.3984375" style="21" customWidth="1"/>
    <col min="6" max="6" width="10.8984375" style="21" customWidth="1"/>
    <col min="7" max="8" width="11.69921875" style="21" customWidth="1"/>
    <col min="9" max="9" width="25.59765625" style="21" customWidth="1"/>
    <col min="10" max="10" width="17" style="1" customWidth="1"/>
    <col min="11" max="16384" width="8.796875" style="19"/>
  </cols>
  <sheetData>
    <row r="1" spans="1:10" x14ac:dyDescent="0.45">
      <c r="A1" s="24" t="s">
        <v>258</v>
      </c>
    </row>
    <row r="2" spans="1:10" ht="40.200000000000003" customHeight="1" thickBot="1" x14ac:dyDescent="0.35">
      <c r="A2" s="38" t="s">
        <v>259</v>
      </c>
      <c r="B2" s="38"/>
      <c r="C2" s="38"/>
      <c r="D2" s="38"/>
      <c r="E2" s="38"/>
      <c r="F2" s="38"/>
      <c r="G2" s="38"/>
      <c r="H2" s="38"/>
      <c r="I2" s="38"/>
      <c r="J2" s="15" t="s">
        <v>167</v>
      </c>
    </row>
    <row r="3" spans="1:10" ht="37.5" customHeight="1" thickBot="1" x14ac:dyDescent="0.5">
      <c r="A3" s="25" t="s">
        <v>168</v>
      </c>
      <c r="B3" s="26" t="s">
        <v>144</v>
      </c>
      <c r="C3" s="26" t="s">
        <v>169</v>
      </c>
      <c r="D3" s="27" t="s">
        <v>162</v>
      </c>
      <c r="E3" s="26" t="s">
        <v>163</v>
      </c>
      <c r="F3" s="28" t="s">
        <v>164</v>
      </c>
      <c r="G3" s="28" t="s">
        <v>170</v>
      </c>
      <c r="H3" s="28" t="s">
        <v>171</v>
      </c>
      <c r="I3" s="28" t="s">
        <v>138</v>
      </c>
      <c r="J3" s="29" t="s">
        <v>147</v>
      </c>
    </row>
    <row r="4" spans="1:10" x14ac:dyDescent="0.45">
      <c r="A4" s="42" t="s">
        <v>217</v>
      </c>
      <c r="B4" s="18" t="s">
        <v>218</v>
      </c>
      <c r="C4" s="18">
        <v>1</v>
      </c>
      <c r="D4" s="17" t="s">
        <v>141</v>
      </c>
      <c r="E4" s="17" t="s">
        <v>219</v>
      </c>
      <c r="F4" s="17" t="s">
        <v>220</v>
      </c>
      <c r="G4" s="22">
        <f>HYPERLINK("https://www.nite.go.jp/nbrc/catalogue/NBRCMediumDetailServlet?NO=001572",1572)</f>
        <v>1572</v>
      </c>
      <c r="H4" s="22">
        <f>HYPERLINK("https://www.nite.go.jp/nbrc/catalogue/NBRCMediumDetailServlet?NO=000253",253)</f>
        <v>253</v>
      </c>
      <c r="I4" s="34" t="s">
        <v>174</v>
      </c>
      <c r="J4" s="41" t="str">
        <f>HYPERLINK("https://www.nite.go.jp/nbrc/dbrp/dataview?dataId=ANGE0000500030787","ダウンロード")</f>
        <v>ダウンロード</v>
      </c>
    </row>
    <row r="5" spans="1:10" x14ac:dyDescent="0.45">
      <c r="A5" s="42" t="s">
        <v>177</v>
      </c>
      <c r="B5" s="18" t="s">
        <v>221</v>
      </c>
      <c r="C5" s="18">
        <v>1</v>
      </c>
      <c r="D5" s="17" t="s">
        <v>141</v>
      </c>
      <c r="E5" s="17" t="s">
        <v>219</v>
      </c>
      <c r="F5" s="17" t="s">
        <v>220</v>
      </c>
      <c r="G5" s="22">
        <f>HYPERLINK("https://www.nite.go.jp/nbrc/catalogue/NBRCMediumDetailServlet?NO=001573",1573)</f>
        <v>1573</v>
      </c>
      <c r="H5" s="22"/>
      <c r="I5" s="34" t="s">
        <v>174</v>
      </c>
      <c r="J5" s="41" t="str">
        <f>HYPERLINK("https://www.nite.go.jp/nbrc/dbrp/dataview?dataId=ANGE0000500030793","ダウンロード")</f>
        <v>ダウンロード</v>
      </c>
    </row>
    <row r="6" spans="1:10" x14ac:dyDescent="0.45">
      <c r="A6" s="39" t="s">
        <v>178</v>
      </c>
      <c r="B6" s="30" t="s">
        <v>222</v>
      </c>
      <c r="C6" s="30" t="s">
        <v>175</v>
      </c>
      <c r="D6" s="31" t="s">
        <v>141</v>
      </c>
      <c r="E6" s="31" t="s">
        <v>219</v>
      </c>
      <c r="F6" s="31" t="s">
        <v>223</v>
      </c>
      <c r="G6" s="32">
        <f>HYPERLINK("https://www.nite.go.jp/nbrc/catalogue/NBRCMediumDetailServlet?NO=001509",1509)</f>
        <v>1509</v>
      </c>
      <c r="H6" s="32">
        <f>HYPERLINK("https://www.nite.go.jp/nbrc/catalogue/NBRCMediumDetailServlet?NO=001545",1545)</f>
        <v>1545</v>
      </c>
      <c r="I6" s="35" t="s">
        <v>140</v>
      </c>
      <c r="J6" s="40" t="str">
        <f>HYPERLINK("mailto:rd@nite.go.jp","コチラにお問い合わせ下さい。")</f>
        <v>コチラにお問い合わせ下さい。</v>
      </c>
    </row>
    <row r="7" spans="1:10" x14ac:dyDescent="0.45">
      <c r="A7" s="42" t="s">
        <v>179</v>
      </c>
      <c r="B7" s="18" t="s">
        <v>149</v>
      </c>
      <c r="C7" s="18">
        <v>1</v>
      </c>
      <c r="D7" s="17" t="s">
        <v>141</v>
      </c>
      <c r="E7" s="17" t="s">
        <v>146</v>
      </c>
      <c r="F7" s="17" t="s">
        <v>142</v>
      </c>
      <c r="G7" s="22">
        <f>HYPERLINK("https://www.nite.go.jp/nbrc/catalogue/NBRCMediumDetailServlet?NO=001572",1572)</f>
        <v>1572</v>
      </c>
      <c r="H7" s="22"/>
      <c r="I7" s="34" t="s">
        <v>174</v>
      </c>
      <c r="J7" s="41" t="str">
        <f>HYPERLINK("https://www.nite.go.jp/nbrc/dbrp/dataview?dataId=ANGE0000500030795","ダウンロード")</f>
        <v>ダウンロード</v>
      </c>
    </row>
    <row r="8" spans="1:10" x14ac:dyDescent="0.45">
      <c r="A8" s="42" t="s">
        <v>180</v>
      </c>
      <c r="B8" s="18" t="s">
        <v>224</v>
      </c>
      <c r="C8" s="18">
        <v>1</v>
      </c>
      <c r="D8" s="17" t="s">
        <v>141</v>
      </c>
      <c r="E8" s="17" t="s">
        <v>219</v>
      </c>
      <c r="F8" s="17" t="s">
        <v>220</v>
      </c>
      <c r="G8" s="22">
        <f>HYPERLINK("https://www.nite.go.jp/nbrc/catalogue/NBRCMediumDetailServlet?NO=001509",1509)</f>
        <v>1509</v>
      </c>
      <c r="H8" s="22">
        <f>HYPERLINK("https://www.nite.go.jp/nbrc/catalogue/NBRCMediumDetailServlet?NO=001545",1545)</f>
        <v>1545</v>
      </c>
      <c r="I8" s="17" t="s">
        <v>140</v>
      </c>
      <c r="J8" s="41" t="str">
        <f>HYPERLINK("https://www.nite.go.jp/nbrc/dbrp/dataview?dataId=ANGE0000500030796","ダウンロード")</f>
        <v>ダウンロード</v>
      </c>
    </row>
    <row r="9" spans="1:10" x14ac:dyDescent="0.45">
      <c r="A9" s="39" t="s">
        <v>180</v>
      </c>
      <c r="B9" s="30" t="s">
        <v>225</v>
      </c>
      <c r="C9" s="30" t="s">
        <v>175</v>
      </c>
      <c r="D9" s="31" t="s">
        <v>181</v>
      </c>
      <c r="E9" s="31" t="s">
        <v>219</v>
      </c>
      <c r="F9" s="31" t="s">
        <v>223</v>
      </c>
      <c r="G9" s="32">
        <f>HYPERLINK("https://www.nite.go.jp/nbrc/catalogue/NBRCMediumDetailServlet?NO=000253",253)</f>
        <v>253</v>
      </c>
      <c r="H9" s="32">
        <f>HYPERLINK("https://www.nite.go.jp/nbrc/catalogue/NBRCMediumDetailServlet?NO=001572",1572)</f>
        <v>1572</v>
      </c>
      <c r="I9" s="33" t="s">
        <v>174</v>
      </c>
      <c r="J9" s="40" t="str">
        <f t="shared" ref="J9:J10" si="0">HYPERLINK("mailto:rd@nite.go.jp","コチラにお問い合わせ下さい。")</f>
        <v>コチラにお問い合わせ下さい。</v>
      </c>
    </row>
    <row r="10" spans="1:10" x14ac:dyDescent="0.45">
      <c r="A10" s="39" t="s">
        <v>180</v>
      </c>
      <c r="B10" s="30" t="s">
        <v>182</v>
      </c>
      <c r="C10" s="30" t="s">
        <v>175</v>
      </c>
      <c r="D10" s="31" t="s">
        <v>181</v>
      </c>
      <c r="E10" s="31" t="s">
        <v>146</v>
      </c>
      <c r="F10" s="31" t="s">
        <v>142</v>
      </c>
      <c r="G10" s="32">
        <f>HYPERLINK("https://www.nite.go.jp/nbrc/catalogue/NBRCMediumDetailServlet?NO=000253",253)</f>
        <v>253</v>
      </c>
      <c r="H10" s="32">
        <f>HYPERLINK("https://www.nite.go.jp/nbrc/catalogue/NBRCMediumDetailServlet?NO=001572",1572)</f>
        <v>1572</v>
      </c>
      <c r="I10" s="33" t="s">
        <v>174</v>
      </c>
      <c r="J10" s="40" t="str">
        <f t="shared" si="0"/>
        <v>コチラにお問い合わせ下さい。</v>
      </c>
    </row>
    <row r="11" spans="1:10" x14ac:dyDescent="0.45">
      <c r="A11" s="42" t="s">
        <v>226</v>
      </c>
      <c r="B11" s="18" t="s">
        <v>227</v>
      </c>
      <c r="C11" s="18">
        <v>1</v>
      </c>
      <c r="D11" s="17" t="s">
        <v>141</v>
      </c>
      <c r="E11" s="17" t="s">
        <v>219</v>
      </c>
      <c r="F11" s="17" t="s">
        <v>220</v>
      </c>
      <c r="G11" s="22">
        <f>HYPERLINK("https://www.nite.go.jp/nbrc/catalogue/NBRCMediumDetailServlet?NO=001509",1509)</f>
        <v>1509</v>
      </c>
      <c r="H11" s="22">
        <f>HYPERLINK("https://www.nite.go.jp/nbrc/catalogue/NBRCMediumDetailServlet?NO=001545",1545)</f>
        <v>1545</v>
      </c>
      <c r="I11" s="17" t="s">
        <v>140</v>
      </c>
      <c r="J11" s="41" t="str">
        <f>HYPERLINK("https://www.nite.go.jp/nbrc/dbrp/dataview?dataId=ANGE0000500030797","ダウンロード")</f>
        <v>ダウンロード</v>
      </c>
    </row>
    <row r="12" spans="1:10" x14ac:dyDescent="0.45">
      <c r="A12" s="42" t="s">
        <v>183</v>
      </c>
      <c r="B12" s="18" t="s">
        <v>143</v>
      </c>
      <c r="C12" s="18">
        <v>1</v>
      </c>
      <c r="D12" s="17" t="s">
        <v>141</v>
      </c>
      <c r="E12" s="17" t="s">
        <v>146</v>
      </c>
      <c r="F12" s="17" t="s">
        <v>142</v>
      </c>
      <c r="G12" s="22">
        <f>HYPERLINK("https://www.nite.go.jp/nbrc/catalogue/NBRCMediumDetailServlet?NO=001509",1509)</f>
        <v>1509</v>
      </c>
      <c r="H12" s="22"/>
      <c r="I12" s="34" t="s">
        <v>174</v>
      </c>
      <c r="J12" s="41" t="str">
        <f>HYPERLINK("https://www.nite.go.jp/nbrc/dbrp/dataview?dataId=ANGE0000500030798","ダウンロード")</f>
        <v>ダウンロード</v>
      </c>
    </row>
    <row r="13" spans="1:10" x14ac:dyDescent="0.45">
      <c r="A13" s="39" t="s">
        <v>172</v>
      </c>
      <c r="B13" s="30" t="s">
        <v>228</v>
      </c>
      <c r="C13" s="30" t="s">
        <v>176</v>
      </c>
      <c r="D13" s="31" t="s">
        <v>173</v>
      </c>
      <c r="E13" s="31" t="s">
        <v>219</v>
      </c>
      <c r="F13" s="31" t="s">
        <v>223</v>
      </c>
      <c r="G13" s="32">
        <f>HYPERLINK("https://www.nite.go.jp/nbrc/catalogue/NBRCMediumDetailServlet?NO=001573",1573)</f>
        <v>1573</v>
      </c>
      <c r="H13" s="32"/>
      <c r="I13" s="33" t="s">
        <v>174</v>
      </c>
      <c r="J13" s="40" t="str">
        <f t="shared" ref="J13:J41" si="1">HYPERLINK("mailto:rd@nite.go.jp","コチラにお問い合わせ下さい。")</f>
        <v>コチラにお問い合わせ下さい。</v>
      </c>
    </row>
    <row r="14" spans="1:10" x14ac:dyDescent="0.45">
      <c r="A14" s="39" t="s">
        <v>184</v>
      </c>
      <c r="B14" s="30" t="s">
        <v>229</v>
      </c>
      <c r="C14" s="30" t="s">
        <v>176</v>
      </c>
      <c r="D14" s="31" t="s">
        <v>173</v>
      </c>
      <c r="E14" s="31" t="s">
        <v>219</v>
      </c>
      <c r="F14" s="31" t="s">
        <v>223</v>
      </c>
      <c r="G14" s="32">
        <f>HYPERLINK("https://www.nite.go.jp/nbrc/catalogue/NBRCMediumDetailServlet?NO=001545",1545)</f>
        <v>1545</v>
      </c>
      <c r="H14" s="32">
        <f>HYPERLINK("https://www.nite.go.jp/nbrc/catalogue/NBRCMediumDetailServlet?NO=001509",1509)</f>
        <v>1509</v>
      </c>
      <c r="I14" s="33" t="s">
        <v>174</v>
      </c>
      <c r="J14" s="40" t="str">
        <f t="shared" si="1"/>
        <v>コチラにお問い合わせ下さい。</v>
      </c>
    </row>
    <row r="15" spans="1:10" x14ac:dyDescent="0.45">
      <c r="A15" s="39" t="s">
        <v>184</v>
      </c>
      <c r="B15" s="30" t="s">
        <v>230</v>
      </c>
      <c r="C15" s="30" t="s">
        <v>176</v>
      </c>
      <c r="D15" s="31" t="s">
        <v>173</v>
      </c>
      <c r="E15" s="31" t="s">
        <v>219</v>
      </c>
      <c r="F15" s="31" t="s">
        <v>223</v>
      </c>
      <c r="G15" s="32">
        <f>HYPERLINK("https://www.nite.go.jp/nbrc/catalogue/NBRCMediumDetailServlet?NO=000253",253)</f>
        <v>253</v>
      </c>
      <c r="H15" s="32">
        <f>HYPERLINK("https://www.nite.go.jp/nbrc/catalogue/NBRCMediumDetailServlet?NO=001572",1572)</f>
        <v>1572</v>
      </c>
      <c r="I15" s="33" t="s">
        <v>174</v>
      </c>
      <c r="J15" s="40" t="str">
        <f t="shared" si="1"/>
        <v>コチラにお問い合わせ下さい。</v>
      </c>
    </row>
    <row r="16" spans="1:10" x14ac:dyDescent="0.45">
      <c r="A16" s="39" t="s">
        <v>184</v>
      </c>
      <c r="B16" s="30" t="s">
        <v>231</v>
      </c>
      <c r="C16" s="30" t="s">
        <v>176</v>
      </c>
      <c r="D16" s="31" t="s">
        <v>173</v>
      </c>
      <c r="E16" s="31" t="s">
        <v>219</v>
      </c>
      <c r="F16" s="31" t="s">
        <v>223</v>
      </c>
      <c r="G16" s="32">
        <f>HYPERLINK("https://www.nite.go.jp/nbrc/catalogue/NBRCMediumDetailServlet?NO=001509",1509)</f>
        <v>1509</v>
      </c>
      <c r="H16" s="32">
        <f>HYPERLINK("https://www.nite.go.jp/nbrc/catalogue/NBRCMediumDetailServlet?NO=001545",1545)</f>
        <v>1545</v>
      </c>
      <c r="I16" s="33" t="s">
        <v>174</v>
      </c>
      <c r="J16" s="40" t="str">
        <f t="shared" si="1"/>
        <v>コチラにお問い合わせ下さい。</v>
      </c>
    </row>
    <row r="17" spans="1:10" x14ac:dyDescent="0.45">
      <c r="A17" s="39" t="s">
        <v>184</v>
      </c>
      <c r="B17" s="30" t="s">
        <v>185</v>
      </c>
      <c r="C17" s="30" t="s">
        <v>175</v>
      </c>
      <c r="D17" s="31" t="s">
        <v>173</v>
      </c>
      <c r="E17" s="31" t="s">
        <v>146</v>
      </c>
      <c r="F17" s="31" t="s">
        <v>142</v>
      </c>
      <c r="G17" s="32">
        <f>HYPERLINK("https://www.nite.go.jp/nbrc/catalogue/NBRCMediumDetailServlet?NO=001509",1509)</f>
        <v>1509</v>
      </c>
      <c r="H17" s="32">
        <f>HYPERLINK("https://www.nite.go.jp/nbrc/catalogue/NBRCMediumDetailServlet?NO=001545",1545)</f>
        <v>1545</v>
      </c>
      <c r="I17" s="33" t="s">
        <v>174</v>
      </c>
      <c r="J17" s="40" t="str">
        <f t="shared" si="1"/>
        <v>コチラにお問い合わせ下さい。</v>
      </c>
    </row>
    <row r="18" spans="1:10" x14ac:dyDescent="0.45">
      <c r="A18" s="39" t="s">
        <v>184</v>
      </c>
      <c r="B18" s="30" t="s">
        <v>186</v>
      </c>
      <c r="C18" s="30" t="s">
        <v>175</v>
      </c>
      <c r="D18" s="31" t="s">
        <v>173</v>
      </c>
      <c r="E18" s="31" t="s">
        <v>146</v>
      </c>
      <c r="F18" s="31" t="s">
        <v>142</v>
      </c>
      <c r="G18" s="32">
        <f>HYPERLINK("https://www.nite.go.jp/nbrc/catalogue/NBRCMediumDetailServlet?NO=001509",1509)</f>
        <v>1509</v>
      </c>
      <c r="H18" s="32">
        <f>HYPERLINK("https://www.nite.go.jp/nbrc/catalogue/NBRCMediumDetailServlet?NO=001545",1545)</f>
        <v>1545</v>
      </c>
      <c r="I18" s="33" t="s">
        <v>174</v>
      </c>
      <c r="J18" s="40" t="str">
        <f t="shared" si="1"/>
        <v>コチラにお問い合わせ下さい。</v>
      </c>
    </row>
    <row r="19" spans="1:10" x14ac:dyDescent="0.45">
      <c r="A19" s="39" t="s">
        <v>184</v>
      </c>
      <c r="B19" s="30" t="s">
        <v>187</v>
      </c>
      <c r="C19" s="30" t="s">
        <v>176</v>
      </c>
      <c r="D19" s="31" t="s">
        <v>173</v>
      </c>
      <c r="E19" s="31" t="s">
        <v>146</v>
      </c>
      <c r="F19" s="31" t="s">
        <v>142</v>
      </c>
      <c r="G19" s="32">
        <f>HYPERLINK("https://www.nite.go.jp/nbrc/catalogue/NBRCMediumDetailServlet?NO=001545",1545)</f>
        <v>1545</v>
      </c>
      <c r="H19" s="32">
        <f>HYPERLINK("https://www.nite.go.jp/nbrc/catalogue/NBRCMediumDetailServlet?NO=001509",1509)</f>
        <v>1509</v>
      </c>
      <c r="I19" s="33" t="s">
        <v>174</v>
      </c>
      <c r="J19" s="40" t="str">
        <f t="shared" si="1"/>
        <v>コチラにお問い合わせ下さい。</v>
      </c>
    </row>
    <row r="20" spans="1:10" x14ac:dyDescent="0.45">
      <c r="A20" s="39" t="s">
        <v>184</v>
      </c>
      <c r="B20" s="30" t="s">
        <v>232</v>
      </c>
      <c r="C20" s="30" t="s">
        <v>176</v>
      </c>
      <c r="D20" s="31" t="s">
        <v>173</v>
      </c>
      <c r="E20" s="31" t="s">
        <v>219</v>
      </c>
      <c r="F20" s="31" t="s">
        <v>223</v>
      </c>
      <c r="G20" s="32">
        <f>HYPERLINK("https://www.nite.go.jp/nbrc/catalogue/NBRCMediumDetailServlet?NO=001545",1545)</f>
        <v>1545</v>
      </c>
      <c r="H20" s="32">
        <f>HYPERLINK("https://www.nite.go.jp/nbrc/catalogue/NBRCMediumDetailServlet?NO=001509",1509)</f>
        <v>1509</v>
      </c>
      <c r="I20" s="33" t="s">
        <v>174</v>
      </c>
      <c r="J20" s="40" t="str">
        <f t="shared" si="1"/>
        <v>コチラにお問い合わせ下さい。</v>
      </c>
    </row>
    <row r="21" spans="1:10" x14ac:dyDescent="0.45">
      <c r="A21" s="39" t="s">
        <v>184</v>
      </c>
      <c r="B21" s="30" t="s">
        <v>233</v>
      </c>
      <c r="C21" s="30" t="s">
        <v>176</v>
      </c>
      <c r="D21" s="31" t="s">
        <v>173</v>
      </c>
      <c r="E21" s="31" t="s">
        <v>219</v>
      </c>
      <c r="F21" s="31" t="s">
        <v>223</v>
      </c>
      <c r="G21" s="32">
        <f>HYPERLINK("https://www.nite.go.jp/nbrc/catalogue/NBRCMediumDetailServlet?NO=000253",253)</f>
        <v>253</v>
      </c>
      <c r="H21" s="32">
        <f>HYPERLINK("https://www.nite.go.jp/nbrc/catalogue/NBRCMediumDetailServlet?NO=001572",1572)</f>
        <v>1572</v>
      </c>
      <c r="I21" s="33" t="s">
        <v>174</v>
      </c>
      <c r="J21" s="40" t="str">
        <f t="shared" si="1"/>
        <v>コチラにお問い合わせ下さい。</v>
      </c>
    </row>
    <row r="22" spans="1:10" x14ac:dyDescent="0.45">
      <c r="A22" s="39" t="s">
        <v>184</v>
      </c>
      <c r="B22" s="30" t="s">
        <v>234</v>
      </c>
      <c r="C22" s="30" t="s">
        <v>176</v>
      </c>
      <c r="D22" s="31" t="s">
        <v>173</v>
      </c>
      <c r="E22" s="31" t="s">
        <v>219</v>
      </c>
      <c r="F22" s="31" t="s">
        <v>223</v>
      </c>
      <c r="G22" s="32">
        <f>HYPERLINK("https://www.nite.go.jp/nbrc/catalogue/NBRCMediumDetailServlet?NO=001509",1509)</f>
        <v>1509</v>
      </c>
      <c r="H22" s="32">
        <f>HYPERLINK("https://www.nite.go.jp/nbrc/catalogue/NBRCMediumDetailServlet?NO=001545",1545)</f>
        <v>1545</v>
      </c>
      <c r="I22" s="33" t="s">
        <v>174</v>
      </c>
      <c r="J22" s="40" t="str">
        <f t="shared" si="1"/>
        <v>コチラにお問い合わせ下さい。</v>
      </c>
    </row>
    <row r="23" spans="1:10" x14ac:dyDescent="0.45">
      <c r="A23" s="39" t="s">
        <v>184</v>
      </c>
      <c r="B23" s="30" t="s">
        <v>188</v>
      </c>
      <c r="C23" s="30" t="s">
        <v>175</v>
      </c>
      <c r="D23" s="31" t="s">
        <v>173</v>
      </c>
      <c r="E23" s="31" t="s">
        <v>146</v>
      </c>
      <c r="F23" s="31" t="s">
        <v>142</v>
      </c>
      <c r="G23" s="32">
        <f>HYPERLINK("https://www.nite.go.jp/nbrc/catalogue/NBRCMediumDetailServlet?NO=001573",1573)</f>
        <v>1573</v>
      </c>
      <c r="H23" s="32"/>
      <c r="I23" s="33" t="s">
        <v>174</v>
      </c>
      <c r="J23" s="40" t="str">
        <f t="shared" si="1"/>
        <v>コチラにお問い合わせ下さい。</v>
      </c>
    </row>
    <row r="24" spans="1:10" x14ac:dyDescent="0.45">
      <c r="A24" s="39" t="s">
        <v>235</v>
      </c>
      <c r="B24" s="30" t="s">
        <v>236</v>
      </c>
      <c r="C24" s="30" t="s">
        <v>176</v>
      </c>
      <c r="D24" s="31" t="s">
        <v>141</v>
      </c>
      <c r="E24" s="31" t="s">
        <v>219</v>
      </c>
      <c r="F24" s="31" t="s">
        <v>223</v>
      </c>
      <c r="G24" s="32">
        <f>HYPERLINK("https://www.nite.go.jp/nbrc/catalogue/NBRCMediumDetailServlet?NO=000253",253)</f>
        <v>253</v>
      </c>
      <c r="H24" s="32">
        <f>HYPERLINK("https://www.nite.go.jp/nbrc/catalogue/NBRCMediumDetailServlet?NO=001572",1572)</f>
        <v>1572</v>
      </c>
      <c r="I24" s="33" t="s">
        <v>174</v>
      </c>
      <c r="J24" s="40" t="str">
        <f t="shared" si="1"/>
        <v>コチラにお問い合わせ下さい。</v>
      </c>
    </row>
    <row r="25" spans="1:10" x14ac:dyDescent="0.45">
      <c r="A25" s="39" t="s">
        <v>177</v>
      </c>
      <c r="B25" s="30" t="s">
        <v>237</v>
      </c>
      <c r="C25" s="30" t="s">
        <v>176</v>
      </c>
      <c r="D25" s="31" t="s">
        <v>141</v>
      </c>
      <c r="E25" s="31" t="s">
        <v>219</v>
      </c>
      <c r="F25" s="31" t="s">
        <v>223</v>
      </c>
      <c r="G25" s="32">
        <f>HYPERLINK("https://www.nite.go.jp/nbrc/catalogue/NBRCMediumDetailServlet?NO=001572",1572)</f>
        <v>1572</v>
      </c>
      <c r="H25" s="32"/>
      <c r="I25" s="33" t="s">
        <v>174</v>
      </c>
      <c r="J25" s="40" t="str">
        <f t="shared" si="1"/>
        <v>コチラにお問い合わせ下さい。</v>
      </c>
    </row>
    <row r="26" spans="1:10" x14ac:dyDescent="0.45">
      <c r="A26" s="39" t="s">
        <v>177</v>
      </c>
      <c r="B26" s="30" t="s">
        <v>238</v>
      </c>
      <c r="C26" s="30" t="s">
        <v>176</v>
      </c>
      <c r="D26" s="31" t="s">
        <v>141</v>
      </c>
      <c r="E26" s="31" t="s">
        <v>219</v>
      </c>
      <c r="F26" s="31" t="s">
        <v>223</v>
      </c>
      <c r="G26" s="32">
        <f>HYPERLINK("https://www.nite.go.jp/nbrc/catalogue/NBRCMediumDetailServlet?NO=001573",1573)</f>
        <v>1573</v>
      </c>
      <c r="H26" s="32"/>
      <c r="I26" s="33" t="s">
        <v>174</v>
      </c>
      <c r="J26" s="40" t="str">
        <f t="shared" si="1"/>
        <v>コチラにお問い合わせ下さい。</v>
      </c>
    </row>
    <row r="27" spans="1:10" x14ac:dyDescent="0.45">
      <c r="A27" s="39" t="s">
        <v>180</v>
      </c>
      <c r="B27" s="30" t="s">
        <v>239</v>
      </c>
      <c r="C27" s="30" t="s">
        <v>176</v>
      </c>
      <c r="D27" s="31" t="s">
        <v>181</v>
      </c>
      <c r="E27" s="31" t="s">
        <v>219</v>
      </c>
      <c r="F27" s="31" t="s">
        <v>223</v>
      </c>
      <c r="G27" s="32">
        <f>HYPERLINK("https://www.nite.go.jp/nbrc/catalogue/NBRCMediumDetailServlet?NO=000253",253)</f>
        <v>253</v>
      </c>
      <c r="H27" s="32">
        <f>HYPERLINK("https://www.nite.go.jp/nbrc/catalogue/NBRCMediumDetailServlet?NO=001572",1572)</f>
        <v>1572</v>
      </c>
      <c r="I27" s="33" t="s">
        <v>174</v>
      </c>
      <c r="J27" s="40" t="str">
        <f t="shared" si="1"/>
        <v>コチラにお問い合わせ下さい。</v>
      </c>
    </row>
    <row r="28" spans="1:10" x14ac:dyDescent="0.45">
      <c r="A28" s="39" t="s">
        <v>180</v>
      </c>
      <c r="B28" s="30" t="s">
        <v>189</v>
      </c>
      <c r="C28" s="30" t="s">
        <v>176</v>
      </c>
      <c r="D28" s="31" t="s">
        <v>181</v>
      </c>
      <c r="E28" s="31" t="s">
        <v>146</v>
      </c>
      <c r="F28" s="31" t="s">
        <v>142</v>
      </c>
      <c r="G28" s="32">
        <f>HYPERLINK("https://www.nite.go.jp/nbrc/catalogue/NBRCMediumDetailServlet?NO=001545",1545)</f>
        <v>1545</v>
      </c>
      <c r="H28" s="32">
        <f>HYPERLINK("https://www.nite.go.jp/nbrc/catalogue/NBRCMediumDetailServlet?NO=001509",1509)</f>
        <v>1509</v>
      </c>
      <c r="I28" s="33" t="s">
        <v>174</v>
      </c>
      <c r="J28" s="40" t="str">
        <f t="shared" si="1"/>
        <v>コチラにお問い合わせ下さい。</v>
      </c>
    </row>
    <row r="29" spans="1:10" x14ac:dyDescent="0.45">
      <c r="A29" s="39" t="s">
        <v>180</v>
      </c>
      <c r="B29" s="30" t="s">
        <v>240</v>
      </c>
      <c r="C29" s="30" t="s">
        <v>176</v>
      </c>
      <c r="D29" s="31" t="s">
        <v>181</v>
      </c>
      <c r="E29" s="31" t="s">
        <v>219</v>
      </c>
      <c r="F29" s="31" t="s">
        <v>223</v>
      </c>
      <c r="G29" s="32">
        <f>HYPERLINK("https://www.nite.go.jp/nbrc/catalogue/NBRCMediumDetailServlet?NO=000253",253)</f>
        <v>253</v>
      </c>
      <c r="H29" s="32">
        <f>HYPERLINK("https://www.nite.go.jp/nbrc/catalogue/NBRCMediumDetailServlet?NO=001572",1572)</f>
        <v>1572</v>
      </c>
      <c r="I29" s="35" t="s">
        <v>140</v>
      </c>
      <c r="J29" s="40" t="str">
        <f t="shared" si="1"/>
        <v>コチラにお問い合わせ下さい。</v>
      </c>
    </row>
    <row r="30" spans="1:10" x14ac:dyDescent="0.45">
      <c r="A30" s="39" t="s">
        <v>241</v>
      </c>
      <c r="B30" s="30" t="s">
        <v>242</v>
      </c>
      <c r="C30" s="30" t="s">
        <v>175</v>
      </c>
      <c r="D30" s="31" t="s">
        <v>181</v>
      </c>
      <c r="E30" s="31" t="s">
        <v>219</v>
      </c>
      <c r="F30" s="31" t="s">
        <v>223</v>
      </c>
      <c r="G30" s="32">
        <f>HYPERLINK("https://www.nite.go.jp/nbrc/catalogue/NBRCMediumDetailServlet?NO=001545",1545)</f>
        <v>1545</v>
      </c>
      <c r="H30" s="32">
        <f>HYPERLINK("https://www.nite.go.jp/nbrc/catalogue/NBRCMediumDetailServlet?NO=001509",1509)</f>
        <v>1509</v>
      </c>
      <c r="I30" s="33" t="s">
        <v>174</v>
      </c>
      <c r="J30" s="40" t="str">
        <f t="shared" si="1"/>
        <v>コチラにお問い合わせ下さい。</v>
      </c>
    </row>
    <row r="31" spans="1:10" x14ac:dyDescent="0.45">
      <c r="A31" s="39" t="s">
        <v>241</v>
      </c>
      <c r="B31" s="30" t="s">
        <v>243</v>
      </c>
      <c r="C31" s="30" t="s">
        <v>176</v>
      </c>
      <c r="D31" s="31" t="s">
        <v>181</v>
      </c>
      <c r="E31" s="31" t="s">
        <v>219</v>
      </c>
      <c r="F31" s="31" t="s">
        <v>223</v>
      </c>
      <c r="G31" s="32">
        <f>HYPERLINK("https://www.nite.go.jp/nbrc/catalogue/NBRCMediumDetailServlet?NO=001545",1545)</f>
        <v>1545</v>
      </c>
      <c r="H31" s="32">
        <f>HYPERLINK("https://www.nite.go.jp/nbrc/catalogue/NBRCMediumDetailServlet?NO=001509",1509)</f>
        <v>1509</v>
      </c>
      <c r="I31" s="33" t="s">
        <v>174</v>
      </c>
      <c r="J31" s="40" t="str">
        <f t="shared" si="1"/>
        <v>コチラにお問い合わせ下さい。</v>
      </c>
    </row>
    <row r="32" spans="1:10" x14ac:dyDescent="0.45">
      <c r="A32" s="39" t="s">
        <v>180</v>
      </c>
      <c r="B32" s="30" t="s">
        <v>244</v>
      </c>
      <c r="C32" s="30" t="s">
        <v>175</v>
      </c>
      <c r="D32" s="31" t="s">
        <v>181</v>
      </c>
      <c r="E32" s="31" t="s">
        <v>219</v>
      </c>
      <c r="F32" s="31" t="s">
        <v>223</v>
      </c>
      <c r="G32" s="32">
        <f>HYPERLINK("https://www.nite.go.jp/nbrc/catalogue/NBRCMediumDetailServlet?NO=001545",1545)</f>
        <v>1545</v>
      </c>
      <c r="H32" s="32">
        <f>HYPERLINK("https://www.nite.go.jp/nbrc/catalogue/NBRCMediumDetailServlet?NO=001509",1509)</f>
        <v>1509</v>
      </c>
      <c r="I32" s="33" t="s">
        <v>174</v>
      </c>
      <c r="J32" s="40" t="str">
        <f t="shared" si="1"/>
        <v>コチラにお問い合わせ下さい。</v>
      </c>
    </row>
    <row r="33" spans="1:10" x14ac:dyDescent="0.45">
      <c r="A33" s="39" t="s">
        <v>245</v>
      </c>
      <c r="B33" s="30" t="s">
        <v>246</v>
      </c>
      <c r="C33" s="30" t="s">
        <v>176</v>
      </c>
      <c r="D33" s="31" t="s">
        <v>141</v>
      </c>
      <c r="E33" s="31" t="s">
        <v>219</v>
      </c>
      <c r="F33" s="31" t="s">
        <v>223</v>
      </c>
      <c r="G33" s="32">
        <f>HYPERLINK("https://www.nite.go.jp/nbrc/catalogue/NBRCMediumDetailServlet?NO=001573",1573)</f>
        <v>1573</v>
      </c>
      <c r="H33" s="32"/>
      <c r="I33" s="33" t="s">
        <v>174</v>
      </c>
      <c r="J33" s="40" t="str">
        <f t="shared" si="1"/>
        <v>コチラにお問い合わせ下さい。</v>
      </c>
    </row>
    <row r="34" spans="1:10" x14ac:dyDescent="0.45">
      <c r="A34" s="39" t="s">
        <v>245</v>
      </c>
      <c r="B34" s="30" t="s">
        <v>247</v>
      </c>
      <c r="C34" s="30" t="s">
        <v>175</v>
      </c>
      <c r="D34" s="31" t="s">
        <v>141</v>
      </c>
      <c r="E34" s="31" t="s">
        <v>219</v>
      </c>
      <c r="F34" s="31" t="s">
        <v>223</v>
      </c>
      <c r="G34" s="32">
        <f>HYPERLINK("https://www.nite.go.jp/nbrc/catalogue/NBRCMediumDetailServlet?NO=001572",1572)</f>
        <v>1572</v>
      </c>
      <c r="H34" s="32"/>
      <c r="I34" s="33" t="s">
        <v>174</v>
      </c>
      <c r="J34" s="40" t="str">
        <f t="shared" si="1"/>
        <v>コチラにお問い合わせ下さい。</v>
      </c>
    </row>
    <row r="35" spans="1:10" x14ac:dyDescent="0.45">
      <c r="A35" s="39" t="s">
        <v>184</v>
      </c>
      <c r="B35" s="30" t="s">
        <v>248</v>
      </c>
      <c r="C35" s="30" t="s">
        <v>175</v>
      </c>
      <c r="D35" s="31" t="s">
        <v>173</v>
      </c>
      <c r="E35" s="31" t="s">
        <v>219</v>
      </c>
      <c r="F35" s="31" t="s">
        <v>223</v>
      </c>
      <c r="G35" s="32">
        <f>HYPERLINK("https://www.nite.go.jp/nbrc/catalogue/NBRCMediumDetailServlet?NO=001509",1509)</f>
        <v>1509</v>
      </c>
      <c r="H35" s="32">
        <f>HYPERLINK("https://www.nite.go.jp/nbrc/catalogue/NBRCMediumDetailServlet?NO=001545",1545)</f>
        <v>1545</v>
      </c>
      <c r="I35" s="33" t="s">
        <v>174</v>
      </c>
      <c r="J35" s="40" t="str">
        <f t="shared" si="1"/>
        <v>コチラにお問い合わせ下さい。</v>
      </c>
    </row>
    <row r="36" spans="1:10" x14ac:dyDescent="0.45">
      <c r="A36" s="39" t="s">
        <v>184</v>
      </c>
      <c r="B36" s="30" t="s">
        <v>190</v>
      </c>
      <c r="C36" s="30" t="s">
        <v>175</v>
      </c>
      <c r="D36" s="31" t="s">
        <v>173</v>
      </c>
      <c r="E36" s="31" t="s">
        <v>146</v>
      </c>
      <c r="F36" s="31" t="s">
        <v>142</v>
      </c>
      <c r="G36" s="32">
        <f>HYPERLINK("https://www.nite.go.jp/nbrc/catalogue/NBRCMediumDetailServlet?NO=001573",1573)</f>
        <v>1573</v>
      </c>
      <c r="H36" s="32"/>
      <c r="I36" s="33" t="s">
        <v>174</v>
      </c>
      <c r="J36" s="40" t="str">
        <f t="shared" si="1"/>
        <v>コチラにお問い合わせ下さい。</v>
      </c>
    </row>
    <row r="37" spans="1:10" x14ac:dyDescent="0.45">
      <c r="A37" s="39" t="s">
        <v>184</v>
      </c>
      <c r="B37" s="30" t="s">
        <v>191</v>
      </c>
      <c r="C37" s="30" t="s">
        <v>175</v>
      </c>
      <c r="D37" s="31" t="s">
        <v>173</v>
      </c>
      <c r="E37" s="31" t="s">
        <v>146</v>
      </c>
      <c r="F37" s="31" t="s">
        <v>142</v>
      </c>
      <c r="G37" s="32">
        <f>HYPERLINK("https://www.nite.go.jp/nbrc/catalogue/NBRCMediumDetailServlet?NO=000253",253)</f>
        <v>253</v>
      </c>
      <c r="H37" s="32">
        <f>HYPERLINK("https://www.nite.go.jp/nbrc/catalogue/NBRCMediumDetailServlet?NO=001572",1572)</f>
        <v>1572</v>
      </c>
      <c r="I37" s="33" t="s">
        <v>174</v>
      </c>
      <c r="J37" s="40" t="str">
        <f t="shared" si="1"/>
        <v>コチラにお問い合わせ下さい。</v>
      </c>
    </row>
    <row r="38" spans="1:10" x14ac:dyDescent="0.45">
      <c r="A38" s="39" t="s">
        <v>216</v>
      </c>
      <c r="B38" s="30" t="s">
        <v>249</v>
      </c>
      <c r="C38" s="30" t="s">
        <v>175</v>
      </c>
      <c r="D38" s="31" t="s">
        <v>141</v>
      </c>
      <c r="E38" s="31" t="s">
        <v>219</v>
      </c>
      <c r="F38" s="31" t="s">
        <v>223</v>
      </c>
      <c r="G38" s="32">
        <f>HYPERLINK("https://www.nite.go.jp/nbrc/catalogue/NBRCMediumDetailServlet?NO=001509",1509)</f>
        <v>1509</v>
      </c>
      <c r="H38" s="32">
        <f>HYPERLINK("https://www.nite.go.jp/nbrc/catalogue/NBRCMediumDetailServlet?NO=001545",1545)</f>
        <v>1545</v>
      </c>
      <c r="I38" s="35" t="s">
        <v>140</v>
      </c>
      <c r="J38" s="40" t="str">
        <f t="shared" si="1"/>
        <v>コチラにお問い合わせ下さい。</v>
      </c>
    </row>
    <row r="39" spans="1:10" x14ac:dyDescent="0.45">
      <c r="A39" s="39" t="s">
        <v>180</v>
      </c>
      <c r="B39" s="30" t="s">
        <v>192</v>
      </c>
      <c r="C39" s="30" t="s">
        <v>175</v>
      </c>
      <c r="D39" s="31" t="s">
        <v>181</v>
      </c>
      <c r="E39" s="31" t="s">
        <v>146</v>
      </c>
      <c r="F39" s="31" t="s">
        <v>142</v>
      </c>
      <c r="G39" s="32">
        <f>HYPERLINK("https://www.nite.go.jp/nbrc/catalogue/NBRCMediumDetailServlet?NO=001509",1509)</f>
        <v>1509</v>
      </c>
      <c r="H39" s="32">
        <f>HYPERLINK("https://www.nite.go.jp/nbrc/catalogue/NBRCMediumDetailServlet?NO=001545",1545)</f>
        <v>1545</v>
      </c>
      <c r="I39" s="35" t="s">
        <v>140</v>
      </c>
      <c r="J39" s="40" t="str">
        <f t="shared" si="1"/>
        <v>コチラにお問い合わせ下さい。</v>
      </c>
    </row>
    <row r="40" spans="1:10" x14ac:dyDescent="0.45">
      <c r="A40" s="39" t="s">
        <v>180</v>
      </c>
      <c r="B40" s="30" t="s">
        <v>193</v>
      </c>
      <c r="C40" s="30" t="s">
        <v>175</v>
      </c>
      <c r="D40" s="31" t="s">
        <v>181</v>
      </c>
      <c r="E40" s="31" t="s">
        <v>146</v>
      </c>
      <c r="F40" s="31" t="s">
        <v>142</v>
      </c>
      <c r="G40" s="32">
        <f>HYPERLINK("https://www.nite.go.jp/nbrc/catalogue/NBRCMediumDetailServlet?NO=000253",253)</f>
        <v>253</v>
      </c>
      <c r="H40" s="32">
        <f>HYPERLINK("https://www.nite.go.jp/nbrc/catalogue/NBRCMediumDetailServlet?NO=001572",1572)</f>
        <v>1572</v>
      </c>
      <c r="I40" s="33" t="s">
        <v>174</v>
      </c>
      <c r="J40" s="40" t="str">
        <f t="shared" si="1"/>
        <v>コチラにお問い合わせ下さい。</v>
      </c>
    </row>
    <row r="41" spans="1:10" x14ac:dyDescent="0.45">
      <c r="A41" s="39" t="s">
        <v>194</v>
      </c>
      <c r="B41" s="30" t="s">
        <v>250</v>
      </c>
      <c r="C41" s="30" t="s">
        <v>175</v>
      </c>
      <c r="D41" s="31" t="s">
        <v>181</v>
      </c>
      <c r="E41" s="31" t="s">
        <v>219</v>
      </c>
      <c r="F41" s="31" t="s">
        <v>223</v>
      </c>
      <c r="G41" s="32">
        <f>HYPERLINK("https://www.nite.go.jp/nbrc/catalogue/NBRCMediumDetailServlet?NO=001509",1509)</f>
        <v>1509</v>
      </c>
      <c r="H41" s="32">
        <f>HYPERLINK("https://www.nite.go.jp/nbrc/catalogue/NBRCMediumDetailServlet?NO=001545",1545)</f>
        <v>1545</v>
      </c>
      <c r="I41" s="35" t="s">
        <v>140</v>
      </c>
      <c r="J41" s="40" t="str">
        <f t="shared" si="1"/>
        <v>コチラにお問い合わせ下さい。</v>
      </c>
    </row>
    <row r="42" spans="1:10" x14ac:dyDescent="0.45">
      <c r="A42" s="39" t="s">
        <v>251</v>
      </c>
      <c r="B42" s="30" t="s">
        <v>252</v>
      </c>
      <c r="C42" s="30" t="s">
        <v>176</v>
      </c>
      <c r="D42" s="31" t="s">
        <v>141</v>
      </c>
      <c r="E42" s="31" t="s">
        <v>219</v>
      </c>
      <c r="F42" s="31" t="s">
        <v>223</v>
      </c>
      <c r="G42" s="32">
        <f>HYPERLINK("https://www.nite.go.jp/nbrc/catalogue/NBRCMediumDetailServlet?NO=001574",1574)</f>
        <v>1574</v>
      </c>
      <c r="H42" s="32">
        <f>HYPERLINK("https://www.nite.go.jp/nbrc/catalogue/NBRCMediumDetailServlet?NO=001535",1535)</f>
        <v>1535</v>
      </c>
      <c r="I42" s="33" t="s">
        <v>174</v>
      </c>
      <c r="J42" s="40" t="str">
        <f t="shared" ref="J42" si="2">HYPERLINK("mailto:rd@nite.go.jp","コチラにお問い合わせ下さい。")</f>
        <v>コチラにお問い合わせ下さい。</v>
      </c>
    </row>
    <row r="43" spans="1:10" x14ac:dyDescent="0.45">
      <c r="A43" s="43" t="s">
        <v>253</v>
      </c>
      <c r="B43" s="3" t="s">
        <v>254</v>
      </c>
      <c r="C43" s="3">
        <v>1</v>
      </c>
      <c r="D43" s="3" t="s">
        <v>121</v>
      </c>
      <c r="E43" s="3" t="s">
        <v>219</v>
      </c>
      <c r="F43" s="3" t="s">
        <v>223</v>
      </c>
      <c r="G43" s="22">
        <f>HYPERLINK("https://www.nite.go.jp/nbrc/catalogue/NBRCMediumDetailServlet?NO=001535",1535)</f>
        <v>1535</v>
      </c>
      <c r="H43" s="22"/>
      <c r="I43" s="34" t="s">
        <v>174</v>
      </c>
      <c r="J43" s="41" t="str">
        <f>HYPERLINK("https://www.nite.go.jp/nbrc/dbrp/dataview?dataId=ANGE0000500031101","ダウンロード")</f>
        <v>ダウンロード</v>
      </c>
    </row>
    <row r="44" spans="1:10" x14ac:dyDescent="0.45">
      <c r="A44" s="43" t="s">
        <v>253</v>
      </c>
      <c r="B44" s="3" t="s">
        <v>255</v>
      </c>
      <c r="C44" s="3">
        <v>1</v>
      </c>
      <c r="D44" s="3" t="s">
        <v>121</v>
      </c>
      <c r="E44" s="3" t="s">
        <v>219</v>
      </c>
      <c r="F44" s="3" t="s">
        <v>223</v>
      </c>
      <c r="G44" s="22">
        <f>HYPERLINK("https://www.nite.go.jp/nbrc/catalogue/NBRCMediumDetailServlet?NO=001535",1535)</f>
        <v>1535</v>
      </c>
      <c r="H44" s="22"/>
      <c r="I44" s="34" t="s">
        <v>174</v>
      </c>
      <c r="J44" s="41" t="str">
        <f>HYPERLINK("https://www.nite.go.jp/nbrc/dbrp/dataview?dataId=ANGE0000500031102","ダウンロード")</f>
        <v>ダウンロード</v>
      </c>
    </row>
    <row r="45" spans="1:10" x14ac:dyDescent="0.45">
      <c r="A45" s="43" t="s">
        <v>195</v>
      </c>
      <c r="B45" s="3" t="s">
        <v>150</v>
      </c>
      <c r="C45" s="3">
        <v>1</v>
      </c>
      <c r="D45" s="3" t="s">
        <v>121</v>
      </c>
      <c r="E45" s="3" t="s">
        <v>151</v>
      </c>
      <c r="F45" s="17" t="s">
        <v>142</v>
      </c>
      <c r="G45" s="22">
        <f>HYPERLINK("https://www.nite.go.jp/nbrc/catalogue/NBRCMediumDetailServlet?NO=001572",1572)</f>
        <v>1572</v>
      </c>
      <c r="H45" s="22">
        <f>HYPERLINK("https://www.nite.go.jp/nbrc/catalogue/NBRCMediumDetailServlet?NO=000253",253)</f>
        <v>253</v>
      </c>
      <c r="I45" s="34" t="s">
        <v>174</v>
      </c>
      <c r="J45" s="41" t="str">
        <f>HYPERLINK("https://www.nite.go.jp/nbrc/dbrp/dataview?dataId=ANGE0000500031103","ダウンロード")</f>
        <v>ダウンロード</v>
      </c>
    </row>
    <row r="46" spans="1:10" x14ac:dyDescent="0.45">
      <c r="A46" s="39" t="s">
        <v>178</v>
      </c>
      <c r="B46" s="30" t="s">
        <v>196</v>
      </c>
      <c r="C46" s="30" t="s">
        <v>176</v>
      </c>
      <c r="D46" s="31" t="s">
        <v>141</v>
      </c>
      <c r="E46" s="31" t="s">
        <v>146</v>
      </c>
      <c r="F46" s="31" t="s">
        <v>142</v>
      </c>
      <c r="G46" s="32">
        <f>HYPERLINK("https://www.nite.go.jp/nbrc/catalogue/NBRCMediumDetailServlet?NO=001535",1535)</f>
        <v>1535</v>
      </c>
      <c r="H46" s="32">
        <f>HYPERLINK("https://www.nite.go.jp/nbrc/catalogue/NBRCMediumDetailServlet?NO=001574",1574)</f>
        <v>1574</v>
      </c>
      <c r="I46" s="35" t="s">
        <v>140</v>
      </c>
      <c r="J46" s="40" t="str">
        <f t="shared" ref="J46:J47" si="3">HYPERLINK("mailto:rd@nite.go.jp","コチラにお問い合わせ下さい。")</f>
        <v>コチラにお問い合わせ下さい。</v>
      </c>
    </row>
    <row r="47" spans="1:10" x14ac:dyDescent="0.45">
      <c r="A47" s="39" t="s">
        <v>178</v>
      </c>
      <c r="B47" s="30" t="s">
        <v>197</v>
      </c>
      <c r="C47" s="30" t="s">
        <v>176</v>
      </c>
      <c r="D47" s="31" t="s">
        <v>141</v>
      </c>
      <c r="E47" s="31" t="s">
        <v>151</v>
      </c>
      <c r="F47" s="31" t="s">
        <v>142</v>
      </c>
      <c r="G47" s="32">
        <f>HYPERLINK("https://www.nite.go.jp/nbrc/catalogue/NBRCMediumDetailServlet?NO=001509",1509)</f>
        <v>1509</v>
      </c>
      <c r="H47" s="32">
        <f>HYPERLINK("https://www.nite.go.jp/nbrc/catalogue/NBRCMediumDetailServlet?NO=001545",1545)</f>
        <v>1545</v>
      </c>
      <c r="I47" s="35" t="s">
        <v>140</v>
      </c>
      <c r="J47" s="40" t="str">
        <f t="shared" si="3"/>
        <v>コチラにお問い合わせ下さい。</v>
      </c>
    </row>
    <row r="48" spans="1:10" x14ac:dyDescent="0.45">
      <c r="A48" s="43" t="s">
        <v>198</v>
      </c>
      <c r="B48" s="3" t="s">
        <v>152</v>
      </c>
      <c r="C48" s="3">
        <v>1</v>
      </c>
      <c r="D48" s="3" t="s">
        <v>121</v>
      </c>
      <c r="E48" s="3" t="s">
        <v>146</v>
      </c>
      <c r="F48" s="17" t="s">
        <v>142</v>
      </c>
      <c r="G48" s="22">
        <f>HYPERLINK("https://www.nite.go.jp/nbrc/catalogue/NBRCMediumDetailServlet?NO=001572",1572)</f>
        <v>1572</v>
      </c>
      <c r="H48" s="22">
        <f>HYPERLINK("https://www.nite.go.jp/nbrc/catalogue/NBRCMediumDetailServlet?NO=000253",253)</f>
        <v>253</v>
      </c>
      <c r="I48" s="34" t="s">
        <v>174</v>
      </c>
      <c r="J48" s="41" t="str">
        <f>HYPERLINK("https://www.nite.go.jp/nbrc/dbrp/dataview?dataId=ANGE0000500031104","ダウンロード")</f>
        <v>ダウンロード</v>
      </c>
    </row>
    <row r="49" spans="1:10" x14ac:dyDescent="0.45">
      <c r="A49" s="43" t="s">
        <v>199</v>
      </c>
      <c r="B49" s="3" t="s">
        <v>153</v>
      </c>
      <c r="C49" s="3">
        <v>1</v>
      </c>
      <c r="D49" s="3" t="s">
        <v>121</v>
      </c>
      <c r="E49" s="3" t="s">
        <v>146</v>
      </c>
      <c r="F49" s="17" t="s">
        <v>142</v>
      </c>
      <c r="G49" s="22">
        <f>HYPERLINK("https://www.nite.go.jp/nbrc/catalogue/NBRCMediumDetailServlet?NO=001509",1509)</f>
        <v>1509</v>
      </c>
      <c r="H49" s="22">
        <f>HYPERLINK("https://www.nite.go.jp/nbrc/catalogue/NBRCMediumDetailServlet?NO=001545",1545)</f>
        <v>1545</v>
      </c>
      <c r="I49" s="17" t="s">
        <v>140</v>
      </c>
      <c r="J49" s="41" t="str">
        <f>HYPERLINK("https://www.nite.go.jp/nbrc/dbrp/dataview?dataId=ANGE0000500031105","ダウンロード")</f>
        <v>ダウンロード</v>
      </c>
    </row>
    <row r="50" spans="1:10" x14ac:dyDescent="0.45">
      <c r="A50" s="39" t="s">
        <v>180</v>
      </c>
      <c r="B50" s="30" t="s">
        <v>256</v>
      </c>
      <c r="C50" s="30" t="s">
        <v>176</v>
      </c>
      <c r="D50" s="31" t="s">
        <v>181</v>
      </c>
      <c r="E50" s="31" t="s">
        <v>219</v>
      </c>
      <c r="F50" s="31" t="s">
        <v>223</v>
      </c>
      <c r="G50" s="32">
        <f>HYPERLINK("https://www.nite.go.jp/nbrc/catalogue/NBRCMediumDetailServlet?NO=001535",1535)</f>
        <v>1535</v>
      </c>
      <c r="H50" s="32"/>
      <c r="I50" s="33" t="s">
        <v>174</v>
      </c>
      <c r="J50" s="40" t="str">
        <f t="shared" ref="J50:J59" si="4">HYPERLINK("mailto:rd@nite.go.jp","コチラにお問い合わせ下さい。")</f>
        <v>コチラにお問い合わせ下さい。</v>
      </c>
    </row>
    <row r="51" spans="1:10" x14ac:dyDescent="0.45">
      <c r="A51" s="39" t="s">
        <v>202</v>
      </c>
      <c r="B51" s="30" t="s">
        <v>203</v>
      </c>
      <c r="C51" s="30" t="s">
        <v>176</v>
      </c>
      <c r="D51" s="31" t="s">
        <v>173</v>
      </c>
      <c r="E51" s="31" t="s">
        <v>146</v>
      </c>
      <c r="F51" s="31" t="s">
        <v>142</v>
      </c>
      <c r="G51" s="32">
        <f>HYPERLINK("https://www.nite.go.jp/nbrc/catalogue/NBRCMediumDetailServlet?NO=001509",1509)</f>
        <v>1509</v>
      </c>
      <c r="H51" s="32">
        <f>HYPERLINK("https://www.nite.go.jp/nbrc/catalogue/NBRCMediumDetailServlet?NO=001545",1545)</f>
        <v>1545</v>
      </c>
      <c r="I51" s="33" t="s">
        <v>174</v>
      </c>
      <c r="J51" s="40" t="str">
        <f t="shared" si="4"/>
        <v>コチラにお問い合わせ下さい。</v>
      </c>
    </row>
    <row r="52" spans="1:10" x14ac:dyDescent="0.45">
      <c r="A52" s="39" t="s">
        <v>200</v>
      </c>
      <c r="B52" s="30" t="s">
        <v>204</v>
      </c>
      <c r="C52" s="30" t="s">
        <v>176</v>
      </c>
      <c r="D52" s="31" t="s">
        <v>141</v>
      </c>
      <c r="E52" s="31" t="s">
        <v>151</v>
      </c>
      <c r="F52" s="31" t="s">
        <v>142</v>
      </c>
      <c r="G52" s="32">
        <f>HYPERLINK("https://www.nite.go.jp/nbrc/catalogue/NBRCMediumDetailServlet?NO=001574",1574)</f>
        <v>1574</v>
      </c>
      <c r="H52" s="32">
        <f>HYPERLINK("https://www.nite.go.jp/nbrc/catalogue/NBRCMediumDetailServlet?NO=001535",1535)</f>
        <v>1535</v>
      </c>
      <c r="I52" s="33" t="s">
        <v>174</v>
      </c>
      <c r="J52" s="40" t="str">
        <f t="shared" si="4"/>
        <v>コチラにお問い合わせ下さい。</v>
      </c>
    </row>
    <row r="53" spans="1:10" x14ac:dyDescent="0.45">
      <c r="A53" s="39" t="s">
        <v>178</v>
      </c>
      <c r="B53" s="30" t="s">
        <v>205</v>
      </c>
      <c r="C53" s="30" t="s">
        <v>176</v>
      </c>
      <c r="D53" s="31" t="s">
        <v>141</v>
      </c>
      <c r="E53" s="31" t="s">
        <v>151</v>
      </c>
      <c r="F53" s="31" t="s">
        <v>142</v>
      </c>
      <c r="G53" s="32">
        <f>HYPERLINK("https://www.nite.go.jp/nbrc/catalogue/NBRCMediumDetailServlet?NO=001509",1509)</f>
        <v>1509</v>
      </c>
      <c r="H53" s="32">
        <f>HYPERLINK("https://www.nite.go.jp/nbrc/catalogue/NBRCMediumDetailServlet?NO=001545",1545)</f>
        <v>1545</v>
      </c>
      <c r="I53" s="35" t="s">
        <v>140</v>
      </c>
      <c r="J53" s="40" t="str">
        <f t="shared" si="4"/>
        <v>コチラにお問い合わせ下さい。</v>
      </c>
    </row>
    <row r="54" spans="1:10" x14ac:dyDescent="0.45">
      <c r="A54" s="44" t="s">
        <v>179</v>
      </c>
      <c r="B54" s="30" t="s">
        <v>206</v>
      </c>
      <c r="C54" s="30" t="s">
        <v>176</v>
      </c>
      <c r="D54" s="31" t="s">
        <v>141</v>
      </c>
      <c r="E54" s="31" t="s">
        <v>146</v>
      </c>
      <c r="F54" s="31" t="s">
        <v>142</v>
      </c>
      <c r="G54" s="32">
        <f>HYPERLINK("https://www.nite.go.jp/nbrc/catalogue/NBRCMediumDetailServlet?NO=001535",1535)</f>
        <v>1535</v>
      </c>
      <c r="H54" s="32"/>
      <c r="I54" s="33" t="s">
        <v>174</v>
      </c>
      <c r="J54" s="40" t="str">
        <f t="shared" si="4"/>
        <v>コチラにお問い合わせ下さい。</v>
      </c>
    </row>
    <row r="55" spans="1:10" x14ac:dyDescent="0.45">
      <c r="A55" s="44" t="s">
        <v>179</v>
      </c>
      <c r="B55" s="30" t="s">
        <v>207</v>
      </c>
      <c r="C55" s="30" t="s">
        <v>176</v>
      </c>
      <c r="D55" s="31" t="s">
        <v>141</v>
      </c>
      <c r="E55" s="31" t="s">
        <v>151</v>
      </c>
      <c r="F55" s="31" t="s">
        <v>142</v>
      </c>
      <c r="G55" s="32">
        <f>HYPERLINK("https://www.nite.go.jp/nbrc/catalogue/NBRCMediumDetailServlet?NO=001574",1574)</f>
        <v>1574</v>
      </c>
      <c r="H55" s="32">
        <f>HYPERLINK("https://www.nite.go.jp/nbrc/catalogue/NBRCMediumDetailServlet?NO=001535",1535)</f>
        <v>1535</v>
      </c>
      <c r="I55" s="33" t="s">
        <v>174</v>
      </c>
      <c r="J55" s="40" t="str">
        <f t="shared" si="4"/>
        <v>コチラにお問い合わせ下さい。</v>
      </c>
    </row>
    <row r="56" spans="1:10" x14ac:dyDescent="0.45">
      <c r="A56" s="44" t="s">
        <v>179</v>
      </c>
      <c r="B56" s="30" t="s">
        <v>208</v>
      </c>
      <c r="C56" s="30" t="s">
        <v>176</v>
      </c>
      <c r="D56" s="31" t="s">
        <v>141</v>
      </c>
      <c r="E56" s="31" t="s">
        <v>151</v>
      </c>
      <c r="F56" s="31" t="s">
        <v>142</v>
      </c>
      <c r="G56" s="32">
        <f>HYPERLINK("https://www.nite.go.jp/nbrc/catalogue/NBRCMediumDetailServlet?NO=001535",1535)</f>
        <v>1535</v>
      </c>
      <c r="H56" s="32">
        <f>HYPERLINK("https://www.nite.go.jp/nbrc/catalogue/NBRCMediumDetailServlet?NO=001574",1574)</f>
        <v>1574</v>
      </c>
      <c r="I56" s="33" t="s">
        <v>174</v>
      </c>
      <c r="J56" s="40" t="str">
        <f t="shared" si="4"/>
        <v>コチラにお問い合わせ下さい。</v>
      </c>
    </row>
    <row r="57" spans="1:10" x14ac:dyDescent="0.45">
      <c r="A57" s="39" t="s">
        <v>209</v>
      </c>
      <c r="B57" s="30" t="s">
        <v>210</v>
      </c>
      <c r="C57" s="30" t="s">
        <v>176</v>
      </c>
      <c r="D57" s="31" t="s">
        <v>141</v>
      </c>
      <c r="E57" s="31" t="s">
        <v>146</v>
      </c>
      <c r="F57" s="31" t="s">
        <v>142</v>
      </c>
      <c r="G57" s="32">
        <f>HYPERLINK("https://www.nite.go.jp/nbrc/catalogue/NBRCMediumDetailServlet?NO=000253",253)</f>
        <v>253</v>
      </c>
      <c r="H57" s="32">
        <f>HYPERLINK("https://www.nite.go.jp/nbrc/catalogue/NBRCMediumDetailServlet?NO=001572",1572)</f>
        <v>1572</v>
      </c>
      <c r="I57" s="33" t="s">
        <v>174</v>
      </c>
      <c r="J57" s="40" t="str">
        <f t="shared" si="4"/>
        <v>コチラにお問い合わせ下さい。</v>
      </c>
    </row>
    <row r="58" spans="1:10" x14ac:dyDescent="0.45">
      <c r="A58" s="39" t="s">
        <v>194</v>
      </c>
      <c r="B58" s="30" t="s">
        <v>211</v>
      </c>
      <c r="C58" s="30" t="s">
        <v>176</v>
      </c>
      <c r="D58" s="31" t="s">
        <v>181</v>
      </c>
      <c r="E58" s="31" t="s">
        <v>151</v>
      </c>
      <c r="F58" s="31" t="s">
        <v>142</v>
      </c>
      <c r="G58" s="32">
        <f>HYPERLINK("https://www.nite.go.jp/nbrc/catalogue/NBRCMediumDetailServlet?NO=001535",1535)</f>
        <v>1535</v>
      </c>
      <c r="H58" s="32">
        <f>HYPERLINK("https://www.nite.go.jp/nbrc/catalogue/NBRCMediumDetailServlet?NO=001574",1574)</f>
        <v>1574</v>
      </c>
      <c r="I58" s="35" t="s">
        <v>140</v>
      </c>
      <c r="J58" s="40" t="str">
        <f t="shared" si="4"/>
        <v>コチラにお問い合わせ下さい。</v>
      </c>
    </row>
    <row r="59" spans="1:10" x14ac:dyDescent="0.45">
      <c r="A59" s="39" t="s">
        <v>201</v>
      </c>
      <c r="B59" s="30" t="s">
        <v>212</v>
      </c>
      <c r="C59" s="30" t="s">
        <v>176</v>
      </c>
      <c r="D59" s="31" t="s">
        <v>141</v>
      </c>
      <c r="E59" s="31" t="s">
        <v>151</v>
      </c>
      <c r="F59" s="31" t="s">
        <v>142</v>
      </c>
      <c r="G59" s="32">
        <f>HYPERLINK("https://www.nite.go.jp/nbrc/catalogue/NBRCMediumDetailServlet?NO=001572",1572)</f>
        <v>1572</v>
      </c>
      <c r="H59" s="32">
        <f>HYPERLINK("https://www.nite.go.jp/nbrc/catalogue/NBRCMediumDetailServlet?NO=000253",253)</f>
        <v>253</v>
      </c>
      <c r="I59" s="33" t="s">
        <v>174</v>
      </c>
      <c r="J59" s="40" t="str">
        <f t="shared" si="4"/>
        <v>コチラにお問い合わせ下さい。</v>
      </c>
    </row>
    <row r="60" spans="1:10" x14ac:dyDescent="0.45">
      <c r="A60" s="39" t="s">
        <v>172</v>
      </c>
      <c r="B60" s="30" t="s">
        <v>213</v>
      </c>
      <c r="C60" s="30" t="s">
        <v>176</v>
      </c>
      <c r="D60" s="31" t="s">
        <v>173</v>
      </c>
      <c r="E60" s="31" t="s">
        <v>151</v>
      </c>
      <c r="F60" s="31" t="s">
        <v>142</v>
      </c>
      <c r="G60" s="32">
        <f t="shared" ref="G60" si="5">HYPERLINK("https://www.nite.go.jp/nbrc/catalogue/NBRCMediumDetailServlet?NO=001574",1574)</f>
        <v>1574</v>
      </c>
      <c r="H60" s="32"/>
      <c r="I60" s="33" t="s">
        <v>174</v>
      </c>
      <c r="J60" s="40" t="str">
        <f t="shared" ref="J60:J62" si="6">HYPERLINK("mailto:rd@nite.go.jp","コチラにお問い合わせ下さい。")</f>
        <v>コチラにお問い合わせ下さい。</v>
      </c>
    </row>
    <row r="61" spans="1:10" x14ac:dyDescent="0.45">
      <c r="A61" s="39" t="s">
        <v>184</v>
      </c>
      <c r="B61" s="30" t="s">
        <v>257</v>
      </c>
      <c r="C61" s="30" t="s">
        <v>176</v>
      </c>
      <c r="D61" s="31" t="s">
        <v>173</v>
      </c>
      <c r="E61" s="31" t="s">
        <v>219</v>
      </c>
      <c r="F61" s="31" t="s">
        <v>223</v>
      </c>
      <c r="G61" s="32">
        <f>HYPERLINK("https://www.nite.go.jp/nbrc/catalogue/NBRCMediumDetailServlet?NO=001509",1509)</f>
        <v>1509</v>
      </c>
      <c r="H61" s="32"/>
      <c r="I61" s="33" t="s">
        <v>174</v>
      </c>
      <c r="J61" s="40" t="str">
        <f t="shared" si="6"/>
        <v>コチラにお問い合わせ下さい。</v>
      </c>
    </row>
    <row r="62" spans="1:10" x14ac:dyDescent="0.45">
      <c r="A62" s="39" t="s">
        <v>177</v>
      </c>
      <c r="B62" s="30" t="s">
        <v>214</v>
      </c>
      <c r="C62" s="30" t="s">
        <v>175</v>
      </c>
      <c r="D62" s="31" t="s">
        <v>141</v>
      </c>
      <c r="E62" s="31" t="s">
        <v>151</v>
      </c>
      <c r="F62" s="31" t="s">
        <v>142</v>
      </c>
      <c r="G62" s="32">
        <f>HYPERLINK("https://www.nite.go.jp/nbrc/catalogue/NBRCMediumDetailServlet?NO=001535",1535)</f>
        <v>1535</v>
      </c>
      <c r="H62" s="32"/>
      <c r="I62" s="33" t="s">
        <v>174</v>
      </c>
      <c r="J62" s="40" t="str">
        <f t="shared" si="6"/>
        <v>コチラにお問い合わせ下さい。</v>
      </c>
    </row>
    <row r="63" spans="1:10" x14ac:dyDescent="0.45">
      <c r="A63" s="36" t="s">
        <v>215</v>
      </c>
    </row>
  </sheetData>
  <mergeCells count="1">
    <mergeCell ref="A2:I2"/>
  </mergeCells>
  <phoneticPr fontId="1"/>
  <conditionalFormatting sqref="A4:J62">
    <cfRule type="expression" dxfId="0" priority="1">
      <formula>EXACT(LEFT($A4,FIND(" ",$A4)-1),_xlfn.XLOOKUP(RIGHT($B4,6),#REF!,#REF!))=FALSE</formula>
    </cfRule>
  </conditionalFormatting>
  <pageMargins left="0.70866141732283472" right="0.70866141732283472" top="0.74803149606299213" bottom="0.74803149606299213" header="0.31496062992125984" footer="0.31496062992125984"/>
  <pageSetup paperSize="8" scale="74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NBRC株</vt:lpstr>
      <vt:lpstr>RD 株 </vt:lpstr>
      <vt:lpstr>'RD 株 '!Print_Area</vt:lpstr>
      <vt:lpstr>NBRC株!Print_Titles</vt:lpstr>
      <vt:lpstr>'RD 株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2020-09-28T00:13:59Z</dcterms:created>
  <dcterms:modified xsi:type="dcterms:W3CDTF">2023-07-10T10:05:11Z</dcterms:modified>
</cp:coreProperties>
</file>