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66925"/>
  <xr:revisionPtr revIDLastSave="0" documentId="13_ncr:1_{B6E6DF88-AF03-4B6E-A5D9-1B1736DCF731}" xr6:coauthVersionLast="47" xr6:coauthVersionMax="47" xr10:uidLastSave="{00000000-0000-0000-0000-000000000000}"/>
  <bookViews>
    <workbookView xWindow="-108" yWindow="-108" windowWidth="23256" windowHeight="12576" activeTab="1" xr2:uid="{9A9AA887-4F24-477D-B5A4-7C60E34A476C}"/>
  </bookViews>
  <sheets>
    <sheet name="NBRC株" sheetId="7" r:id="rId1"/>
    <sheet name="RD 株 " sheetId="13" r:id="rId2"/>
  </sheets>
  <definedNames>
    <definedName name="_xlnm._FilterDatabase" localSheetId="0" hidden="1">NBRC株!$A$2:$J$138</definedName>
    <definedName name="_xlnm._FilterDatabase" localSheetId="1" hidden="1">'RD 株 '!$A$3:$J$15</definedName>
    <definedName name="_xlnm.Print_Area" localSheetId="0">NBRC株!$A$1:$J$138</definedName>
    <definedName name="_xlnm.Print_Area" localSheetId="1">'RD 株 '!$A$1:$J$15</definedName>
    <definedName name="_xlnm.Print_Titles" localSheetId="0">NBRC株!$2:$2</definedName>
    <definedName name="_xlnm.Print_Titles" localSheetId="1">'RD 株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3" l="1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J7" i="13"/>
  <c r="G7" i="13"/>
  <c r="J6" i="13"/>
  <c r="G6" i="13"/>
  <c r="J5" i="13"/>
  <c r="G5" i="13"/>
  <c r="J4" i="13"/>
  <c r="G4" i="13"/>
  <c r="I14" i="7"/>
  <c r="I15" i="7"/>
  <c r="I16" i="7"/>
  <c r="I20" i="7"/>
  <c r="I30" i="7"/>
  <c r="I31" i="7"/>
  <c r="I32" i="7"/>
  <c r="I37" i="7"/>
  <c r="I38" i="7"/>
  <c r="I39" i="7"/>
  <c r="I40" i="7"/>
  <c r="I41" i="7"/>
  <c r="I42" i="7"/>
  <c r="I43" i="7"/>
  <c r="I44" i="7"/>
  <c r="I45" i="7"/>
  <c r="I46" i="7"/>
  <c r="I47" i="7"/>
  <c r="I48" i="7"/>
  <c r="I91" i="7"/>
  <c r="I120" i="7"/>
  <c r="I127" i="7"/>
  <c r="I136" i="7"/>
  <c r="I137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</calcChain>
</file>

<file path=xl/sharedStrings.xml><?xml version="1.0" encoding="utf-8"?>
<sst xmlns="http://schemas.openxmlformats.org/spreadsheetml/2006/main" count="765" uniqueCount="244">
  <si>
    <t>Interdigital mycotic lesion</t>
  </si>
  <si>
    <t>指趾間部の真菌性の傷</t>
  </si>
  <si>
    <t>Infected nail</t>
  </si>
  <si>
    <t>感染した爪</t>
  </si>
  <si>
    <t>Diseased fingernail</t>
  </si>
  <si>
    <t>罹患した爪</t>
  </si>
  <si>
    <t>Filobasidium uniguttulatum</t>
  </si>
  <si>
    <t>Infected finger nail</t>
  </si>
  <si>
    <t>Candida parapsilosis</t>
    <phoneticPr fontId="1"/>
  </si>
  <si>
    <t>Healthy skin</t>
  </si>
  <si>
    <t>皮膚</t>
  </si>
  <si>
    <t>Debaryomyces subglobosus</t>
  </si>
  <si>
    <t>Rhodotorula mucilaginosa</t>
  </si>
  <si>
    <t>Nail</t>
  </si>
  <si>
    <t>爪</t>
  </si>
  <si>
    <t>Skin</t>
  </si>
  <si>
    <t>皮膚病変</t>
  </si>
  <si>
    <t>Skin lesion</t>
  </si>
  <si>
    <t>Sporobolomyces roseus</t>
  </si>
  <si>
    <t>Mycotic skin lesion</t>
  </si>
  <si>
    <t>真菌性の皮膚病変</t>
  </si>
  <si>
    <t>Candida albicans</t>
  </si>
  <si>
    <t>nail, of case of paronychia</t>
  </si>
  <si>
    <t>爪囲炎の爪</t>
  </si>
  <si>
    <t>Skin of man with interdigitae mycosis</t>
  </si>
  <si>
    <t>ヒトの皮膚</t>
  </si>
  <si>
    <t>Surface of blastomycotic skin nodule</t>
  </si>
  <si>
    <t>ブラストミセス症の皮膚結節</t>
  </si>
  <si>
    <t>Candida tropicalis</t>
  </si>
  <si>
    <t>Infected hand</t>
  </si>
  <si>
    <t>手の感染した患部</t>
  </si>
  <si>
    <t>Hanseniaspora guilliermondii</t>
  </si>
  <si>
    <t>Yarrowia lipolytica</t>
  </si>
  <si>
    <t>Fingernail</t>
  </si>
  <si>
    <t>指の爪</t>
  </si>
  <si>
    <t>Wickerhamomyces onychis</t>
  </si>
  <si>
    <t>Infected nail of a patient</t>
  </si>
  <si>
    <t>爪患部</t>
  </si>
  <si>
    <t>Sterigmatomyces elviae</t>
  </si>
  <si>
    <t>Groin of male patient with seborreic eczema</t>
  </si>
  <si>
    <t>脂漏性皮膚炎患者の鼠径部</t>
  </si>
  <si>
    <t>Aspergillus conicus</t>
  </si>
  <si>
    <t>Skin of arms</t>
  </si>
  <si>
    <t>腕の皮膚</t>
  </si>
  <si>
    <t>Aspergillus japonicus</t>
  </si>
  <si>
    <t>Exophiala dermatitidis</t>
  </si>
  <si>
    <t>Facial chromomycosis of man</t>
  </si>
  <si>
    <t>顔の皮膚真菌症患部</t>
  </si>
  <si>
    <t>Chrysosporium inops</t>
  </si>
  <si>
    <t>Human skin</t>
  </si>
  <si>
    <t>Trichosporon inkin</t>
  </si>
  <si>
    <t>Skin of Man</t>
  </si>
  <si>
    <t>Candida parapsilosis</t>
  </si>
  <si>
    <t>Streptomyces paraguayensis</t>
  </si>
  <si>
    <t>Cutaneous lesion of a human mycetoma</t>
  </si>
  <si>
    <t>ヒトの皮膚の膿瘍</t>
  </si>
  <si>
    <t>Pseudopropionibacterium propionicum</t>
  </si>
  <si>
    <t>Moraxella atlantae</t>
  </si>
  <si>
    <t>Actinomadura madurae</t>
  </si>
  <si>
    <t>Mycetoma pedis tissue</t>
  </si>
  <si>
    <t>水虫の組織検体</t>
  </si>
  <si>
    <t>Brevibacterium epidermidis</t>
  </si>
  <si>
    <t>Corynebacterium amycolatum</t>
  </si>
  <si>
    <t>Arthrobacter agilis</t>
  </si>
  <si>
    <t>Rothia kristinae</t>
  </si>
  <si>
    <t>Micrococcus lylae</t>
  </si>
  <si>
    <t>Diseased nails</t>
  </si>
  <si>
    <t>Emericella parvathecia</t>
  </si>
  <si>
    <t>Cerinosterus cyanescens</t>
  </si>
  <si>
    <t>Malassezia furfur</t>
  </si>
  <si>
    <t>Skin, human</t>
  </si>
  <si>
    <t>Malassezia globosa</t>
  </si>
  <si>
    <t>Malassezia japonica</t>
  </si>
  <si>
    <t>Staphylococcus aureus</t>
  </si>
  <si>
    <t>Boils of patients</t>
  </si>
  <si>
    <t>おでき</t>
  </si>
  <si>
    <t>Trichosporon jirovecii</t>
  </si>
  <si>
    <t>Toe nail of man</t>
  </si>
  <si>
    <t>ヒトの足の爪</t>
  </si>
  <si>
    <t>Malassezia restricta</t>
  </si>
  <si>
    <t>Healthy skin of human</t>
  </si>
  <si>
    <t>Dietzia papillomatosis</t>
  </si>
  <si>
    <t>Skin scraping of an immunocompetent patient with confluent and reticulated papillomatosis</t>
  </si>
  <si>
    <t>乳頭腫症患者の擦過傷</t>
  </si>
  <si>
    <t>Escherichia hermannii</t>
  </si>
  <si>
    <t>Toe of 17-year-old female</t>
  </si>
  <si>
    <t>爪先</t>
  </si>
  <si>
    <t>Cedecea neteri</t>
  </si>
  <si>
    <t>Human foot</t>
  </si>
  <si>
    <t>ヒトの足</t>
  </si>
  <si>
    <t>Dermabacter hominis</t>
  </si>
  <si>
    <t>Branchiibius cervicis</t>
  </si>
  <si>
    <t xml:space="preserve">Facial acne </t>
  </si>
  <si>
    <t>顔のニキビ</t>
  </si>
  <si>
    <t>Bacillus sporothermodurans</t>
  </si>
  <si>
    <t>Finger of human</t>
  </si>
  <si>
    <t>ヒトの指</t>
  </si>
  <si>
    <t>Staphylococcus simulans</t>
  </si>
  <si>
    <t>Staphylococcus haemolyticus</t>
  </si>
  <si>
    <t>Staphylococcus warneri</t>
  </si>
  <si>
    <t>Staphylococcus xylosus</t>
  </si>
  <si>
    <t>Phialemoniopsis hongkongensis</t>
  </si>
  <si>
    <t>Human clinical sample (arm nodule)</t>
  </si>
  <si>
    <t>ヒトの臨床検体（腕のこぶ）</t>
  </si>
  <si>
    <t>Acinetobacter baumannii</t>
  </si>
  <si>
    <t>Burned skin</t>
  </si>
  <si>
    <t>火傷した皮膚</t>
  </si>
  <si>
    <t>Aspergillus hongkongensis</t>
  </si>
  <si>
    <t>Human clinical sample (big toe nail)</t>
  </si>
  <si>
    <t>ヒトの臨床検体（足の親指の爪）</t>
  </si>
  <si>
    <t>Moraxella osloensis</t>
  </si>
  <si>
    <t>Micrococcus antarcticus</t>
  </si>
  <si>
    <t>Facial skin of a 35-year-old man</t>
  </si>
  <si>
    <t>顔の皮膚</t>
  </si>
  <si>
    <t>Micrococcus luteus</t>
  </si>
  <si>
    <t>Micrococcus aloeverae</t>
  </si>
  <si>
    <t>Facial keratotic plugs of a 35-year-old man</t>
  </si>
  <si>
    <t>顔の角栓</t>
  </si>
  <si>
    <t>Facial acne of a 35-year-old man</t>
  </si>
  <si>
    <t>Cutibacterium granulosum</t>
  </si>
  <si>
    <t>Parengyodontium album</t>
  </si>
  <si>
    <t>Skin lesion biopsy of human right shin</t>
  </si>
  <si>
    <t>ヒトのすねの皮膚病変生検</t>
  </si>
  <si>
    <t>Corynebacterium kroppenstedtii</t>
  </si>
  <si>
    <t>Corynebacterium mucifaciens</t>
  </si>
  <si>
    <t>Corynebacterium tuscaniae</t>
  </si>
  <si>
    <t>Kocuria marina</t>
  </si>
  <si>
    <t>Cutibacterium avidum</t>
  </si>
  <si>
    <t>Staphylococcus pasteuri</t>
  </si>
  <si>
    <t>Corynebacterium pseudogenitalium</t>
  </si>
  <si>
    <t>Corynebacterium glucuronolyticum</t>
  </si>
  <si>
    <t>Human skin (cheek) of 40s-year-old male</t>
  </si>
  <si>
    <t>Human skin (glabella) of 30s-year-old female</t>
  </si>
  <si>
    <t>Corynebacterium gottingense</t>
  </si>
  <si>
    <t>Human skin (palm) of 40s-year-old male</t>
  </si>
  <si>
    <t>Corynebacterium pilbarense</t>
  </si>
  <si>
    <t>Corynebacterium tuberculostearicum</t>
  </si>
  <si>
    <t>Human skin (toe web space) of 30s-year-old female</t>
  </si>
  <si>
    <t>Human skin (toe web space) of 40s-year-old male</t>
  </si>
  <si>
    <t>Corynebacterium ureicelerivorans</t>
  </si>
  <si>
    <t>Human skin (knee) of 40s-year-old male</t>
  </si>
  <si>
    <t>Human skin (back) of 40s-year-old male</t>
  </si>
  <si>
    <t>Human skin (cheek) of 30s-year-old female</t>
  </si>
  <si>
    <t>Human skin (chin) of 40s-year-old male</t>
  </si>
  <si>
    <t>Human skin (nare) of 30s-year-old female</t>
  </si>
  <si>
    <t>Human skin (chin) of 30s-year-old female</t>
  </si>
  <si>
    <t>Human skin (nare) of 40s-year-old male</t>
  </si>
  <si>
    <t>Human skin (axillary vault) of 40s-year-old male</t>
  </si>
  <si>
    <t>Human skin (plantar heel) of 30s-year-old female</t>
  </si>
  <si>
    <t>Staphylococcus caprae</t>
  </si>
  <si>
    <t>Human skin (plantar heel) of 40s-year-old male</t>
  </si>
  <si>
    <t>Staphylococcus epidermidis</t>
  </si>
  <si>
    <t>Staphylococcus pettenkoferi</t>
  </si>
  <si>
    <t>Brachybacterium paraconglomeratum</t>
  </si>
  <si>
    <t>Tessaracoccus arenae</t>
  </si>
  <si>
    <t>Human skin (plantar heel)of 40s-year-old male</t>
  </si>
  <si>
    <t>Micrococcus yunnanensis</t>
  </si>
  <si>
    <t>Human skin (elbow) of 40s-year-old male</t>
  </si>
  <si>
    <t>細菌</t>
    <rPh sb="0" eb="2">
      <t>サイキン</t>
    </rPh>
    <phoneticPr fontId="1"/>
  </si>
  <si>
    <t>糸状菌</t>
    <rPh sb="0" eb="3">
      <t>シジョウキン</t>
    </rPh>
    <phoneticPr fontId="1"/>
  </si>
  <si>
    <t>酵母</t>
    <rPh sb="0" eb="2">
      <t>コウボ</t>
    </rPh>
    <phoneticPr fontId="1"/>
  </si>
  <si>
    <t>Type</t>
    <phoneticPr fontId="1"/>
  </si>
  <si>
    <t>学名</t>
  </si>
  <si>
    <t>NBRC 番号</t>
  </si>
  <si>
    <t>生物群</t>
  </si>
  <si>
    <t>分類学的基準株</t>
  </si>
  <si>
    <t>Source of Isolation
(オンラインカタログ記載内容）</t>
  </si>
  <si>
    <t>分離源</t>
  </si>
  <si>
    <r>
      <t xml:space="preserve">Yersinia enterocolitica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enterocolitica</t>
    </r>
    <phoneticPr fontId="1"/>
  </si>
  <si>
    <r>
      <t xml:space="preserve">Cutibacterium acnes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acnes</t>
    </r>
    <phoneticPr fontId="1"/>
  </si>
  <si>
    <r>
      <t xml:space="preserve">Staphylococcus cohnii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cohnii</t>
    </r>
    <phoneticPr fontId="1"/>
  </si>
  <si>
    <r>
      <t xml:space="preserve">Staphylococcus cohnii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urealyticus</t>
    </r>
    <phoneticPr fontId="1"/>
  </si>
  <si>
    <r>
      <t xml:space="preserve">Staphylococcus hominis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hominis</t>
    </r>
    <phoneticPr fontId="1"/>
  </si>
  <si>
    <r>
      <t xml:space="preserve">Staphylococcus hominis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novobiosepticus</t>
    </r>
    <phoneticPr fontId="1"/>
  </si>
  <si>
    <r>
      <t xml:space="preserve">Staphylococcus petrasii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croceilyticus</t>
    </r>
    <phoneticPr fontId="1"/>
  </si>
  <si>
    <r>
      <t>Corynebacterium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</si>
  <si>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r>
      <t>Staphylococcus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</si>
  <si>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t>Human tissue (glanders-like infection of the face)</t>
    <phoneticPr fontId="1"/>
  </si>
  <si>
    <t>鼻疽のような感染患部</t>
    <rPh sb="0" eb="2">
      <t>ビソ</t>
    </rPh>
    <rPh sb="6" eb="8">
      <t>カンセン</t>
    </rPh>
    <rPh sb="8" eb="10">
      <t>カンブ</t>
    </rPh>
    <phoneticPr fontId="1"/>
  </si>
  <si>
    <t>Mycosis of human skin</t>
    <phoneticPr fontId="1"/>
  </si>
  <si>
    <t>皮膚の真菌感染患部</t>
    <rPh sb="5" eb="7">
      <t>カンセン</t>
    </rPh>
    <phoneticPr fontId="1"/>
  </si>
  <si>
    <r>
      <t xml:space="preserve">Emericella nidulans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dentata</t>
    </r>
    <phoneticPr fontId="1"/>
  </si>
  <si>
    <r>
      <t xml:space="preserve">Debaryomyces hansenii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fabryi</t>
    </r>
    <phoneticPr fontId="1"/>
  </si>
  <si>
    <r>
      <t xml:space="preserve">Debaryomyces hansenii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hansenii</t>
    </r>
    <phoneticPr fontId="1"/>
  </si>
  <si>
    <t>嫌気培養を行ってください。</t>
  </si>
  <si>
    <t xml:space="preserve">L2 </t>
  </si>
  <si>
    <t>L1*</t>
  </si>
  <si>
    <t>培養に関する注意事項</t>
    <phoneticPr fontId="1"/>
  </si>
  <si>
    <t>通性嫌気性ですが、嫌気培養を行ってください。</t>
    <rPh sb="4" eb="5">
      <t>セイ</t>
    </rPh>
    <phoneticPr fontId="1"/>
  </si>
  <si>
    <t>好気培養を行ってください。</t>
    <rPh sb="0" eb="1">
      <t>コノ</t>
    </rPh>
    <phoneticPr fontId="1"/>
  </si>
  <si>
    <t>ヒトの皮膚</t>
    <rPh sb="3" eb="5">
      <t>ヒフ</t>
    </rPh>
    <phoneticPr fontId="1"/>
  </si>
  <si>
    <t>Human Skin (individual I)</t>
    <phoneticPr fontId="1"/>
  </si>
  <si>
    <t>細菌</t>
    <phoneticPr fontId="1"/>
  </si>
  <si>
    <t>RD014520</t>
  </si>
  <si>
    <t>RD014519</t>
  </si>
  <si>
    <t>RD014518</t>
  </si>
  <si>
    <t>RD014517</t>
  </si>
  <si>
    <t>RD014516</t>
  </si>
  <si>
    <t>Human Skin (individual J)</t>
    <phoneticPr fontId="1"/>
  </si>
  <si>
    <t>RD014515</t>
  </si>
  <si>
    <t>RD014514</t>
  </si>
  <si>
    <t>RD014513</t>
  </si>
  <si>
    <t>RD 番号</t>
  </si>
  <si>
    <t>バイオセーフティレベル
(オンラインカタログ記載内容）</t>
    <phoneticPr fontId="1"/>
  </si>
  <si>
    <t>16S rDNA配列</t>
    <rPh sb="8" eb="10">
      <t>ハイレツ</t>
    </rPh>
    <phoneticPr fontId="1"/>
  </si>
  <si>
    <t>ヒト皮膚由来微生物株リスト（NBRC株）</t>
    <rPh sb="2" eb="4">
      <t>ヒフ</t>
    </rPh>
    <phoneticPr fontId="1"/>
  </si>
  <si>
    <t>Candida catenulata</t>
    <phoneticPr fontId="1"/>
  </si>
  <si>
    <t xml:space="preserve">Hyperkeratotic foot </t>
    <phoneticPr fontId="1"/>
  </si>
  <si>
    <t>足の角質増殖性病変</t>
    <rPh sb="0" eb="1">
      <t>アシ</t>
    </rPh>
    <rPh sb="2" eb="4">
      <t>カクシツ</t>
    </rPh>
    <rPh sb="4" eb="6">
      <t>ゾウショク</t>
    </rPh>
    <rPh sb="6" eb="7">
      <t>セイ</t>
    </rPh>
    <rPh sb="7" eb="9">
      <t>ビョウヘン</t>
    </rPh>
    <phoneticPr fontId="1"/>
  </si>
  <si>
    <t>Anaerococcus nagyae</t>
    <phoneticPr fontId="1"/>
  </si>
  <si>
    <t>L1*</t>
    <phoneticPr fontId="1"/>
  </si>
  <si>
    <t xml:space="preserve">Human skin (axillary vault) of 40s-year-old male </t>
    <phoneticPr fontId="1"/>
  </si>
  <si>
    <t>ヒトの皮膚</t>
    <phoneticPr fontId="1"/>
  </si>
  <si>
    <t>嫌気培養を行ってください。</t>
    <phoneticPr fontId="1"/>
  </si>
  <si>
    <t>・新規に公開した菌株はリストに網掛けで記載しております。</t>
    <phoneticPr fontId="1"/>
  </si>
  <si>
    <t>RD014512</t>
    <phoneticPr fontId="1"/>
  </si>
  <si>
    <t>更新日
2021年2月3日</t>
    <phoneticPr fontId="1"/>
  </si>
  <si>
    <r>
      <t xml:space="preserve">Cutibacterium acnes </t>
    </r>
    <r>
      <rPr>
        <sz val="11"/>
        <color theme="1"/>
        <rFont val="Meiryo UI"/>
        <family val="3"/>
        <charset val="128"/>
      </rPr>
      <t>subsp.</t>
    </r>
    <r>
      <rPr>
        <i/>
        <sz val="11"/>
        <color theme="1"/>
        <rFont val="Meiryo UI"/>
        <family val="3"/>
        <charset val="128"/>
      </rPr>
      <t xml:space="preserve"> acnes</t>
    </r>
    <phoneticPr fontId="1"/>
  </si>
  <si>
    <r>
      <t xml:space="preserve">Cutibacterium acnes </t>
    </r>
    <r>
      <rPr>
        <sz val="11"/>
        <color theme="1"/>
        <rFont val="Meiryo UI"/>
        <family val="3"/>
        <charset val="128"/>
      </rPr>
      <t>subsp.</t>
    </r>
    <r>
      <rPr>
        <i/>
        <sz val="11"/>
        <color theme="1"/>
        <rFont val="Meiryo UI"/>
        <family val="3"/>
        <charset val="128"/>
      </rPr>
      <t xml:space="preserve"> defendens</t>
    </r>
    <phoneticPr fontId="1"/>
  </si>
  <si>
    <t>Latilactobacillus curvatus</t>
    <phoneticPr fontId="1"/>
  </si>
  <si>
    <t>Naganishia albida</t>
    <phoneticPr fontId="1"/>
  </si>
  <si>
    <t>Cutaneotrichosporon daszewskae</t>
    <phoneticPr fontId="1"/>
  </si>
  <si>
    <t>分離源</t>
    <phoneticPr fontId="1"/>
  </si>
  <si>
    <t>Source of Isolation</t>
    <phoneticPr fontId="1"/>
  </si>
  <si>
    <t>生物種</t>
    <phoneticPr fontId="1"/>
  </si>
  <si>
    <t>培地1</t>
    <phoneticPr fontId="1"/>
  </si>
  <si>
    <t>培地2</t>
    <phoneticPr fontId="1"/>
  </si>
  <si>
    <t>更新日
2023年7月14日</t>
    <rPh sb="8" eb="9">
      <t>ネン</t>
    </rPh>
    <rPh sb="10" eb="11">
      <t>ガツ</t>
    </rPh>
    <rPh sb="13" eb="14">
      <t>カ</t>
    </rPh>
    <phoneticPr fontId="1"/>
  </si>
  <si>
    <t>学名</t>
    <phoneticPr fontId="1"/>
  </si>
  <si>
    <t>BSL</t>
    <phoneticPr fontId="1"/>
  </si>
  <si>
    <t>培地1</t>
  </si>
  <si>
    <t>培地2</t>
  </si>
  <si>
    <t>1*</t>
  </si>
  <si>
    <t>Staphylococcus sp.</t>
  </si>
  <si>
    <t>RD014509</t>
  </si>
  <si>
    <t>RD014510</t>
  </si>
  <si>
    <t>RD014511</t>
  </si>
  <si>
    <t>Dermabacter sp.</t>
    <phoneticPr fontId="1"/>
  </si>
  <si>
    <t>Dermacoccus sp.</t>
    <phoneticPr fontId="1"/>
  </si>
  <si>
    <t>Dermacoccus sp.</t>
  </si>
  <si>
    <t>Kocuria sp.</t>
  </si>
  <si>
    <t>Micrococcus sp.</t>
  </si>
  <si>
    <r>
      <t>新規公開株は</t>
    </r>
    <r>
      <rPr>
        <b/>
        <u/>
        <sz val="12"/>
        <color rgb="FF0070C0"/>
        <rFont val="Meiryo UI"/>
        <family val="3"/>
        <charset val="128"/>
      </rPr>
      <t>薄青の網掛け</t>
    </r>
    <r>
      <rPr>
        <b/>
        <sz val="12"/>
        <color rgb="FFFF0000"/>
        <rFont val="Meiryo UI"/>
        <family val="3"/>
        <charset val="128"/>
      </rPr>
      <t>で表示しています。</t>
    </r>
    <rPh sb="0" eb="2">
      <t>シンキ</t>
    </rPh>
    <rPh sb="2" eb="5">
      <t>コウカイカブ</t>
    </rPh>
    <rPh sb="6" eb="7">
      <t>ウス</t>
    </rPh>
    <rPh sb="7" eb="8">
      <t>アオ</t>
    </rPh>
    <rPh sb="9" eb="11">
      <t>アミカ</t>
    </rPh>
    <rPh sb="13" eb="15">
      <t>ヒョウジ</t>
    </rPh>
    <phoneticPr fontId="1"/>
  </si>
  <si>
    <t>ヒト皮膚由来微生物株リスト（RD株）</t>
    <rPh sb="2" eb="4">
      <t>ヒフ</t>
    </rPh>
    <rPh sb="16" eb="17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</si>
</sst>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2"/>
      <color indexed="8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6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u/>
      <sz val="12"/>
      <color rgb="FF0070C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5" fillId="0" borderId="1" xfId="3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4" borderId="1" xfId="3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0" borderId="0" xfId="3">
      <alignment vertical="center"/>
    </xf>
    <xf numFmtId="0" fontId="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5" borderId="8" xfId="3" applyFill="1" applyBorder="1">
      <alignment vertical="center"/>
    </xf>
    <xf numFmtId="0" fontId="14" fillId="0" borderId="8" xfId="3" applyBorder="1">
      <alignment vertical="center"/>
    </xf>
    <xf numFmtId="0" fontId="9" fillId="0" borderId="7" xfId="0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149CC2E5-165E-4532-B2D5-16FB6999A72C}"/>
    <cellStyle name="標準 3" xfId="1" xr:uid="{A9F5EDB0-8003-44C2-9F7A-19A27798A4FD}"/>
  </cellStyles>
  <dxfs count="14">
    <dxf>
      <font>
        <color rgb="FFFF0000"/>
      </font>
      <fill>
        <patternFill>
          <bgColor rgb="FFFFFF00"/>
        </patternFill>
      </fill>
    </dxf>
    <dxf>
      <fill>
        <patternFill patternType="solid">
          <fgColor indexed="64"/>
          <bgColor rgb="FFCCECFF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C4DAF1-F327-44AC-9C30-8C96253CC0EF}" name="テーブル1" displayName="テーブル1" ref="A3:J15" totalsRowShown="0" headerRowDxfId="13" headerRowBorderDxfId="11" tableBorderDxfId="12">
  <autoFilter ref="A3:J15" xr:uid="{4DCFC4CA-5C5E-48D7-9CE8-C1F179D1A863}"/>
  <tableColumns count="10">
    <tableColumn id="1" xr3:uid="{D2CF3906-BA16-461E-8E33-AB41FD6A7551}" name="学名" dataDxfId="10"/>
    <tableColumn id="2" xr3:uid="{DE6881C6-9DDC-48DB-A0F9-795EFEEBE852}" name="RD 番号" dataDxfId="9"/>
    <tableColumn id="3" xr3:uid="{796221BA-1366-439D-A29B-29734C813B5C}" name="BSL" dataDxfId="8"/>
    <tableColumn id="4" xr3:uid="{70613E84-E040-4500-9CB1-36A9EE371109}" name="生物種" dataDxfId="7"/>
    <tableColumn id="5" xr3:uid="{F5850CE2-D4AE-4F57-8A76-E822D00C910C}" name="Source of Isolation" dataDxfId="6"/>
    <tableColumn id="6" xr3:uid="{7AE121B9-66F1-40C7-9A65-198AD0E2CA12}" name="分離源" dataDxfId="5"/>
    <tableColumn id="7" xr3:uid="{F8464B7B-7C11-47B6-B12A-02BF8151EA98}" name="培地1" dataDxfId="4" dataCellStyle="ハイパーリンク"/>
    <tableColumn id="8" xr3:uid="{D0D61087-B51D-47EF-A08A-85F9583008FA}" name="培地2" dataDxfId="3" dataCellStyle="ハイパーリンク"/>
    <tableColumn id="9" xr3:uid="{3AD4600E-B47F-494A-9D27-F4E0A952B451}" name="培養に関する注意事項" dataDxfId="2"/>
    <tableColumn id="10" xr3:uid="{C1C57615-A62A-422F-B4AD-8A12C0B30539}" name="16S rDNA配列" dataDxfId="1" dataCellStyle="ハイパーリンク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2421-F2C1-4287-9FDC-64FC5E4A4C8A}">
  <sheetPr>
    <tabColor rgb="FFFFC000"/>
    <pageSetUpPr fitToPage="1"/>
  </sheetPr>
  <dimension ref="A1:K138"/>
  <sheetViews>
    <sheetView view="pageBreakPreview" zoomScale="55" zoomScaleNormal="55" zoomScaleSheetLayoutView="55" workbookViewId="0">
      <pane ySplit="2" topLeftCell="A3" activePane="bottomLeft" state="frozen"/>
      <selection pane="bottomLeft" activeCell="A3" sqref="A3"/>
    </sheetView>
  </sheetViews>
  <sheetFormatPr defaultColWidth="9" defaultRowHeight="15" x14ac:dyDescent="0.45"/>
  <cols>
    <col min="1" max="1" width="49" style="6" customWidth="1"/>
    <col min="2" max="2" width="12.09765625" style="2" customWidth="1"/>
    <col min="3" max="3" width="10.69921875" style="2" customWidth="1"/>
    <col min="4" max="4" width="10.3984375" style="2" customWidth="1"/>
    <col min="5" max="5" width="28" style="2" customWidth="1"/>
    <col min="6" max="6" width="56.5" style="8" customWidth="1"/>
    <col min="7" max="7" width="33.69921875" style="2" customWidth="1"/>
    <col min="8" max="9" width="11.3984375" style="2" customWidth="1"/>
    <col min="10" max="10" width="21.09765625" style="10" customWidth="1"/>
    <col min="11" max="11" width="10.69921875" style="10" customWidth="1"/>
    <col min="12" max="13" width="9" style="1"/>
    <col min="14" max="14" width="9" style="1" customWidth="1"/>
    <col min="15" max="16384" width="9" style="1"/>
  </cols>
  <sheetData>
    <row r="1" spans="1:11" ht="40.200000000000003" customHeight="1" x14ac:dyDescent="0.3">
      <c r="A1" s="43" t="s">
        <v>205</v>
      </c>
      <c r="B1" s="43"/>
      <c r="C1" s="43"/>
      <c r="D1" s="43"/>
      <c r="E1" s="43"/>
      <c r="F1" s="43"/>
      <c r="G1" s="43"/>
      <c r="H1" s="43"/>
      <c r="I1" s="43"/>
      <c r="J1" s="18" t="s">
        <v>216</v>
      </c>
    </row>
    <row r="2" spans="1:11" ht="37.200000000000003" customHeight="1" x14ac:dyDescent="0.45">
      <c r="A2" s="17" t="s">
        <v>162</v>
      </c>
      <c r="B2" s="13" t="s">
        <v>163</v>
      </c>
      <c r="C2" s="14" t="s">
        <v>164</v>
      </c>
      <c r="D2" s="13" t="s">
        <v>165</v>
      </c>
      <c r="E2" s="13" t="s">
        <v>203</v>
      </c>
      <c r="F2" s="14" t="s">
        <v>166</v>
      </c>
      <c r="G2" s="13" t="s">
        <v>167</v>
      </c>
      <c r="H2" s="13" t="s">
        <v>225</v>
      </c>
      <c r="I2" s="13" t="s">
        <v>226</v>
      </c>
      <c r="J2" s="12" t="s">
        <v>187</v>
      </c>
      <c r="K2" s="16"/>
    </row>
    <row r="3" spans="1:11" x14ac:dyDescent="0.45">
      <c r="A3" s="5" t="s">
        <v>53</v>
      </c>
      <c r="B3" s="19">
        <v>13463</v>
      </c>
      <c r="C3" s="3" t="s">
        <v>158</v>
      </c>
      <c r="D3" s="3" t="s">
        <v>161</v>
      </c>
      <c r="E3" s="3"/>
      <c r="F3" s="7" t="s">
        <v>54</v>
      </c>
      <c r="G3" s="4" t="s">
        <v>55</v>
      </c>
      <c r="H3" s="29">
        <f>HYPERLINK("https://www.nite.go.jp/nbrc/catalogue/NBRCMediumDetailServlet?NO=000268",268)</f>
        <v>268</v>
      </c>
      <c r="I3" s="29"/>
      <c r="J3" s="9"/>
      <c r="K3" s="15"/>
    </row>
    <row r="4" spans="1:11" x14ac:dyDescent="0.45">
      <c r="A4" s="5" t="s">
        <v>58</v>
      </c>
      <c r="B4" s="19">
        <v>14623</v>
      </c>
      <c r="C4" s="3" t="s">
        <v>158</v>
      </c>
      <c r="D4" s="3" t="s">
        <v>161</v>
      </c>
      <c r="E4" s="3" t="s">
        <v>185</v>
      </c>
      <c r="F4" s="7" t="s">
        <v>59</v>
      </c>
      <c r="G4" s="4" t="s">
        <v>60</v>
      </c>
      <c r="H4" s="29">
        <f>HYPERLINK("https://www.nite.go.jp/nbrc/catalogue/NBRCMediumDetailServlet?NO=000227",227)</f>
        <v>227</v>
      </c>
      <c r="I4" s="29"/>
      <c r="J4" s="9"/>
      <c r="K4" s="15"/>
    </row>
    <row r="5" spans="1:11" x14ac:dyDescent="0.45">
      <c r="A5" s="5" t="s">
        <v>61</v>
      </c>
      <c r="B5" s="19">
        <v>14811</v>
      </c>
      <c r="C5" s="3" t="s">
        <v>158</v>
      </c>
      <c r="D5" s="3" t="s">
        <v>161</v>
      </c>
      <c r="E5" s="3"/>
      <c r="F5" s="7" t="s">
        <v>49</v>
      </c>
      <c r="G5" s="4" t="s">
        <v>25</v>
      </c>
      <c r="H5" s="29">
        <f t="shared" ref="H5:H12" si="0">HYPERLINK("https://www.nite.go.jp/nbrc/catalogue/NBRCMediumDetailServlet?NO=000802",802)</f>
        <v>802</v>
      </c>
      <c r="I5" s="29"/>
      <c r="J5" s="9"/>
      <c r="K5" s="15"/>
    </row>
    <row r="6" spans="1:11" x14ac:dyDescent="0.45">
      <c r="A6" s="5" t="s">
        <v>62</v>
      </c>
      <c r="B6" s="19">
        <v>15207</v>
      </c>
      <c r="C6" s="3" t="s">
        <v>158</v>
      </c>
      <c r="D6" s="3" t="s">
        <v>161</v>
      </c>
      <c r="E6" s="3" t="s">
        <v>186</v>
      </c>
      <c r="F6" s="7" t="s">
        <v>49</v>
      </c>
      <c r="G6" s="4" t="s">
        <v>25</v>
      </c>
      <c r="H6" s="29">
        <f t="shared" si="0"/>
        <v>802</v>
      </c>
      <c r="I6" s="29"/>
      <c r="J6" s="9"/>
      <c r="K6" s="15"/>
    </row>
    <row r="7" spans="1:11" x14ac:dyDescent="0.45">
      <c r="A7" s="5" t="s">
        <v>61</v>
      </c>
      <c r="B7" s="19">
        <v>15229</v>
      </c>
      <c r="C7" s="3" t="s">
        <v>158</v>
      </c>
      <c r="D7" s="3"/>
      <c r="E7" s="3"/>
      <c r="F7" s="7" t="s">
        <v>49</v>
      </c>
      <c r="G7" s="4" t="s">
        <v>25</v>
      </c>
      <c r="H7" s="29">
        <f t="shared" si="0"/>
        <v>802</v>
      </c>
      <c r="I7" s="29"/>
      <c r="J7" s="9"/>
      <c r="K7" s="15"/>
    </row>
    <row r="8" spans="1:11" x14ac:dyDescent="0.45">
      <c r="A8" s="5" t="s">
        <v>63</v>
      </c>
      <c r="B8" s="19">
        <v>15321</v>
      </c>
      <c r="C8" s="3" t="s">
        <v>158</v>
      </c>
      <c r="D8" s="3"/>
      <c r="E8" s="3"/>
      <c r="F8" s="7" t="s">
        <v>49</v>
      </c>
      <c r="G8" s="4" t="s">
        <v>25</v>
      </c>
      <c r="H8" s="29">
        <f t="shared" si="0"/>
        <v>802</v>
      </c>
      <c r="I8" s="29"/>
      <c r="J8" s="9"/>
      <c r="K8" s="15"/>
    </row>
    <row r="9" spans="1:11" x14ac:dyDescent="0.45">
      <c r="A9" s="5" t="s">
        <v>64</v>
      </c>
      <c r="B9" s="19">
        <v>15354</v>
      </c>
      <c r="C9" s="3" t="s">
        <v>158</v>
      </c>
      <c r="D9" s="3" t="s">
        <v>161</v>
      </c>
      <c r="E9" s="3"/>
      <c r="F9" s="7" t="s">
        <v>49</v>
      </c>
      <c r="G9" s="4" t="s">
        <v>25</v>
      </c>
      <c r="H9" s="29">
        <f t="shared" si="0"/>
        <v>802</v>
      </c>
      <c r="I9" s="29"/>
      <c r="J9" s="9"/>
      <c r="K9" s="15"/>
    </row>
    <row r="10" spans="1:11" x14ac:dyDescent="0.45">
      <c r="A10" s="5" t="s">
        <v>65</v>
      </c>
      <c r="B10" s="19">
        <v>15355</v>
      </c>
      <c r="C10" s="3" t="s">
        <v>158</v>
      </c>
      <c r="D10" s="3" t="s">
        <v>161</v>
      </c>
      <c r="E10" s="3"/>
      <c r="F10" s="7" t="s">
        <v>49</v>
      </c>
      <c r="G10" s="4" t="s">
        <v>25</v>
      </c>
      <c r="H10" s="29">
        <f t="shared" si="0"/>
        <v>802</v>
      </c>
      <c r="I10" s="29"/>
      <c r="J10" s="9"/>
      <c r="K10" s="15"/>
    </row>
    <row r="11" spans="1:11" x14ac:dyDescent="0.45">
      <c r="A11" s="5" t="s">
        <v>73</v>
      </c>
      <c r="B11" s="19">
        <v>102138</v>
      </c>
      <c r="C11" s="3" t="s">
        <v>158</v>
      </c>
      <c r="D11" s="3"/>
      <c r="E11" s="3" t="s">
        <v>185</v>
      </c>
      <c r="F11" s="7" t="s">
        <v>74</v>
      </c>
      <c r="G11" s="4" t="s">
        <v>75</v>
      </c>
      <c r="H11" s="29">
        <f t="shared" si="0"/>
        <v>802</v>
      </c>
      <c r="I11" s="29"/>
      <c r="J11" s="9"/>
      <c r="K11" s="15"/>
    </row>
    <row r="12" spans="1:11" x14ac:dyDescent="0.45">
      <c r="A12" s="5" t="s">
        <v>73</v>
      </c>
      <c r="B12" s="19">
        <v>102140</v>
      </c>
      <c r="C12" s="3" t="s">
        <v>158</v>
      </c>
      <c r="D12" s="3"/>
      <c r="E12" s="3" t="s">
        <v>185</v>
      </c>
      <c r="F12" s="7" t="s">
        <v>74</v>
      </c>
      <c r="G12" s="4" t="s">
        <v>75</v>
      </c>
      <c r="H12" s="29">
        <f t="shared" si="0"/>
        <v>802</v>
      </c>
      <c r="I12" s="29"/>
      <c r="J12" s="9"/>
      <c r="K12" s="15"/>
    </row>
    <row r="13" spans="1:11" ht="30" x14ac:dyDescent="0.45">
      <c r="A13" s="5" t="s">
        <v>81</v>
      </c>
      <c r="B13" s="19">
        <v>105045</v>
      </c>
      <c r="C13" s="3" t="s">
        <v>158</v>
      </c>
      <c r="D13" s="3" t="s">
        <v>161</v>
      </c>
      <c r="E13" s="3"/>
      <c r="F13" s="7" t="s">
        <v>82</v>
      </c>
      <c r="G13" s="4" t="s">
        <v>83</v>
      </c>
      <c r="H13" s="29">
        <f>HYPERLINK("https://www.nite.go.jp/nbrc/catalogue/NBRCMediumDetailServlet?NO=000227",227)</f>
        <v>227</v>
      </c>
      <c r="I13" s="29"/>
      <c r="J13" s="9"/>
      <c r="K13" s="15"/>
    </row>
    <row r="14" spans="1:11" ht="30" x14ac:dyDescent="0.45">
      <c r="A14" s="5" t="s">
        <v>168</v>
      </c>
      <c r="B14" s="19">
        <v>105693</v>
      </c>
      <c r="C14" s="3" t="s">
        <v>158</v>
      </c>
      <c r="D14" s="3" t="s">
        <v>161</v>
      </c>
      <c r="E14" s="3" t="s">
        <v>185</v>
      </c>
      <c r="F14" s="7" t="s">
        <v>177</v>
      </c>
      <c r="G14" s="4" t="s">
        <v>178</v>
      </c>
      <c r="H14" s="30">
        <f>HYPERLINK("https://www.nite.go.jp/nbrc/catalogue/NBRCMediumDetailServlet?NO=000954",954)</f>
        <v>954</v>
      </c>
      <c r="I14" s="30">
        <f>HYPERLINK("https://www.nite.go.jp/nbrc/catalogue/NBRCMediumDetailServlet?NO=000802",802)</f>
        <v>802</v>
      </c>
      <c r="J14" s="9" t="s">
        <v>188</v>
      </c>
      <c r="K14" s="15"/>
    </row>
    <row r="15" spans="1:11" ht="30" x14ac:dyDescent="0.45">
      <c r="A15" s="5" t="s">
        <v>84</v>
      </c>
      <c r="B15" s="19">
        <v>105704</v>
      </c>
      <c r="C15" s="3" t="s">
        <v>158</v>
      </c>
      <c r="D15" s="3" t="s">
        <v>161</v>
      </c>
      <c r="E15" s="3" t="s">
        <v>186</v>
      </c>
      <c r="F15" s="7" t="s">
        <v>85</v>
      </c>
      <c r="G15" s="4" t="s">
        <v>86</v>
      </c>
      <c r="H15" s="30">
        <f>HYPERLINK("https://www.nite.go.jp/nbrc/catalogue/NBRCMediumDetailServlet?NO=000954",954)</f>
        <v>954</v>
      </c>
      <c r="I15" s="30">
        <f>HYPERLINK("https://www.nite.go.jp/nbrc/catalogue/NBRCMediumDetailServlet?NO=000802",802)</f>
        <v>802</v>
      </c>
      <c r="J15" s="9" t="s">
        <v>188</v>
      </c>
      <c r="K15" s="15"/>
    </row>
    <row r="16" spans="1:11" ht="30" x14ac:dyDescent="0.45">
      <c r="A16" s="5" t="s">
        <v>87</v>
      </c>
      <c r="B16" s="19">
        <v>105707</v>
      </c>
      <c r="C16" s="3" t="s">
        <v>158</v>
      </c>
      <c r="D16" s="3" t="s">
        <v>161</v>
      </c>
      <c r="E16" s="3" t="s">
        <v>186</v>
      </c>
      <c r="F16" s="7" t="s">
        <v>88</v>
      </c>
      <c r="G16" s="4" t="s">
        <v>89</v>
      </c>
      <c r="H16" s="30">
        <f>HYPERLINK("https://www.nite.go.jp/nbrc/catalogue/NBRCMediumDetailServlet?NO=000954",954)</f>
        <v>954</v>
      </c>
      <c r="I16" s="30">
        <f>HYPERLINK("https://www.nite.go.jp/nbrc/catalogue/NBRCMediumDetailServlet?NO=000802",802)</f>
        <v>802</v>
      </c>
      <c r="J16" s="9" t="s">
        <v>188</v>
      </c>
      <c r="K16" s="15"/>
    </row>
    <row r="17" spans="1:11" x14ac:dyDescent="0.45">
      <c r="A17" s="5" t="s">
        <v>90</v>
      </c>
      <c r="B17" s="19">
        <v>106157</v>
      </c>
      <c r="C17" s="3" t="s">
        <v>158</v>
      </c>
      <c r="D17" s="3" t="s">
        <v>161</v>
      </c>
      <c r="E17" s="3"/>
      <c r="F17" s="7" t="s">
        <v>49</v>
      </c>
      <c r="G17" s="4" t="s">
        <v>25</v>
      </c>
      <c r="H17" s="29">
        <f>HYPERLINK("https://www.nite.go.jp/nbrc/catalogue/NBRCMediumDetailServlet?NO=000230",230)</f>
        <v>230</v>
      </c>
      <c r="I17" s="29"/>
      <c r="J17" s="9"/>
      <c r="K17" s="15"/>
    </row>
    <row r="18" spans="1:11" x14ac:dyDescent="0.45">
      <c r="A18" s="5" t="s">
        <v>91</v>
      </c>
      <c r="B18" s="19">
        <v>106593</v>
      </c>
      <c r="C18" s="3" t="s">
        <v>158</v>
      </c>
      <c r="D18" s="3" t="s">
        <v>161</v>
      </c>
      <c r="E18" s="3"/>
      <c r="F18" s="7" t="s">
        <v>49</v>
      </c>
      <c r="G18" s="4" t="s">
        <v>25</v>
      </c>
      <c r="H18" s="29">
        <f>HYPERLINK("https://www.nite.go.jp/nbrc/catalogue/NBRCMediumDetailServlet?NO=000230",230)</f>
        <v>230</v>
      </c>
      <c r="I18" s="29"/>
      <c r="J18" s="9"/>
      <c r="K18" s="15"/>
    </row>
    <row r="19" spans="1:11" x14ac:dyDescent="0.45">
      <c r="A19" s="5" t="s">
        <v>169</v>
      </c>
      <c r="B19" s="19">
        <v>107605</v>
      </c>
      <c r="C19" s="3" t="s">
        <v>158</v>
      </c>
      <c r="D19" s="3" t="s">
        <v>161</v>
      </c>
      <c r="E19" s="3" t="s">
        <v>186</v>
      </c>
      <c r="F19" s="7" t="s">
        <v>92</v>
      </c>
      <c r="G19" s="4" t="s">
        <v>93</v>
      </c>
      <c r="H19" s="29">
        <f>HYPERLINK("https://www.nite.go.jp/nbrc/catalogue/NBRCMediumDetailServlet?NO=000312",312)</f>
        <v>312</v>
      </c>
      <c r="I19" s="29"/>
      <c r="J19" s="9" t="s">
        <v>184</v>
      </c>
      <c r="K19" s="15"/>
    </row>
    <row r="20" spans="1:11" x14ac:dyDescent="0.45">
      <c r="A20" s="5" t="s">
        <v>94</v>
      </c>
      <c r="B20" s="19">
        <v>108793</v>
      </c>
      <c r="C20" s="3" t="s">
        <v>158</v>
      </c>
      <c r="D20" s="3"/>
      <c r="E20" s="3"/>
      <c r="F20" s="7" t="s">
        <v>95</v>
      </c>
      <c r="G20" s="4" t="s">
        <v>96</v>
      </c>
      <c r="H20" s="30">
        <f>HYPERLINK("https://www.nite.go.jp/nbrc/catalogue/NBRCMediumDetailServlet?NO=000891",891)</f>
        <v>891</v>
      </c>
      <c r="I20" s="30">
        <f>HYPERLINK("https://www.nite.go.jp/nbrc/catalogue/NBRCMediumDetailServlet?NO=000802",802)</f>
        <v>802</v>
      </c>
      <c r="J20" s="9"/>
      <c r="K20" s="15"/>
    </row>
    <row r="21" spans="1:11" ht="30" x14ac:dyDescent="0.45">
      <c r="A21" s="5" t="s">
        <v>170</v>
      </c>
      <c r="B21" s="19">
        <v>109713</v>
      </c>
      <c r="C21" s="3" t="s">
        <v>158</v>
      </c>
      <c r="D21" s="3" t="s">
        <v>161</v>
      </c>
      <c r="E21" s="3" t="s">
        <v>186</v>
      </c>
      <c r="F21" s="7" t="s">
        <v>49</v>
      </c>
      <c r="G21" s="4" t="s">
        <v>25</v>
      </c>
      <c r="H21" s="29">
        <f t="shared" ref="H21:H32" si="1">HYPERLINK("https://www.nite.go.jp/nbrc/catalogue/NBRCMediumDetailServlet?NO=000802",802)</f>
        <v>802</v>
      </c>
      <c r="I21" s="29"/>
      <c r="J21" s="9" t="s">
        <v>188</v>
      </c>
      <c r="K21" s="15"/>
    </row>
    <row r="22" spans="1:11" ht="30" x14ac:dyDescent="0.45">
      <c r="A22" s="5" t="s">
        <v>97</v>
      </c>
      <c r="B22" s="19">
        <v>109714</v>
      </c>
      <c r="C22" s="3" t="s">
        <v>158</v>
      </c>
      <c r="D22" s="3" t="s">
        <v>161</v>
      </c>
      <c r="E22" s="3" t="s">
        <v>186</v>
      </c>
      <c r="F22" s="7" t="s">
        <v>49</v>
      </c>
      <c r="G22" s="4" t="s">
        <v>25</v>
      </c>
      <c r="H22" s="29">
        <f t="shared" si="1"/>
        <v>802</v>
      </c>
      <c r="I22" s="29"/>
      <c r="J22" s="9" t="s">
        <v>188</v>
      </c>
      <c r="K22" s="15"/>
    </row>
    <row r="23" spans="1:11" x14ac:dyDescent="0.45">
      <c r="A23" s="5" t="s">
        <v>171</v>
      </c>
      <c r="B23" s="19">
        <v>109766</v>
      </c>
      <c r="C23" s="3" t="s">
        <v>158</v>
      </c>
      <c r="D23" s="3" t="s">
        <v>161</v>
      </c>
      <c r="E23" s="3"/>
      <c r="F23" s="7" t="s">
        <v>49</v>
      </c>
      <c r="G23" s="4" t="s">
        <v>25</v>
      </c>
      <c r="H23" s="29">
        <f t="shared" si="1"/>
        <v>802</v>
      </c>
      <c r="I23" s="29"/>
      <c r="J23" s="9"/>
      <c r="K23" s="15"/>
    </row>
    <row r="24" spans="1:11" x14ac:dyDescent="0.45">
      <c r="A24" s="5" t="s">
        <v>98</v>
      </c>
      <c r="B24" s="19">
        <v>109768</v>
      </c>
      <c r="C24" s="3" t="s">
        <v>158</v>
      </c>
      <c r="D24" s="3" t="s">
        <v>161</v>
      </c>
      <c r="E24" s="3" t="s">
        <v>186</v>
      </c>
      <c r="F24" s="7" t="s">
        <v>49</v>
      </c>
      <c r="G24" s="4" t="s">
        <v>25</v>
      </c>
      <c r="H24" s="29">
        <f t="shared" si="1"/>
        <v>802</v>
      </c>
      <c r="I24" s="29"/>
      <c r="J24" s="9"/>
      <c r="K24" s="15"/>
    </row>
    <row r="25" spans="1:11" x14ac:dyDescent="0.45">
      <c r="A25" s="5" t="s">
        <v>99</v>
      </c>
      <c r="B25" s="19">
        <v>109769</v>
      </c>
      <c r="C25" s="3" t="s">
        <v>158</v>
      </c>
      <c r="D25" s="3" t="s">
        <v>161</v>
      </c>
      <c r="E25" s="3" t="s">
        <v>186</v>
      </c>
      <c r="F25" s="7" t="s">
        <v>49</v>
      </c>
      <c r="G25" s="4" t="s">
        <v>25</v>
      </c>
      <c r="H25" s="29">
        <f t="shared" si="1"/>
        <v>802</v>
      </c>
      <c r="I25" s="29"/>
      <c r="J25" s="9"/>
      <c r="K25" s="15"/>
    </row>
    <row r="26" spans="1:11" x14ac:dyDescent="0.45">
      <c r="A26" s="5" t="s">
        <v>100</v>
      </c>
      <c r="B26" s="19">
        <v>109770</v>
      </c>
      <c r="C26" s="3" t="s">
        <v>158</v>
      </c>
      <c r="D26" s="3" t="s">
        <v>161</v>
      </c>
      <c r="E26" s="3" t="s">
        <v>186</v>
      </c>
      <c r="F26" s="7" t="s">
        <v>49</v>
      </c>
      <c r="G26" s="4" t="s">
        <v>25</v>
      </c>
      <c r="H26" s="29">
        <f t="shared" si="1"/>
        <v>802</v>
      </c>
      <c r="I26" s="29"/>
      <c r="J26" s="9"/>
      <c r="K26" s="15"/>
    </row>
    <row r="27" spans="1:11" x14ac:dyDescent="0.45">
      <c r="A27" s="5" t="s">
        <v>104</v>
      </c>
      <c r="B27" s="19">
        <v>110493</v>
      </c>
      <c r="C27" s="3" t="s">
        <v>158</v>
      </c>
      <c r="D27" s="3"/>
      <c r="E27" s="3" t="s">
        <v>185</v>
      </c>
      <c r="F27" s="7" t="s">
        <v>105</v>
      </c>
      <c r="G27" s="4" t="s">
        <v>106</v>
      </c>
      <c r="H27" s="29">
        <f t="shared" si="1"/>
        <v>802</v>
      </c>
      <c r="I27" s="29"/>
      <c r="J27" s="9"/>
      <c r="K27" s="15"/>
    </row>
    <row r="28" spans="1:11" x14ac:dyDescent="0.45">
      <c r="A28" s="5" t="s">
        <v>104</v>
      </c>
      <c r="B28" s="19">
        <v>110494</v>
      </c>
      <c r="C28" s="3" t="s">
        <v>158</v>
      </c>
      <c r="D28" s="3"/>
      <c r="E28" s="3" t="s">
        <v>185</v>
      </c>
      <c r="F28" s="7" t="s">
        <v>105</v>
      </c>
      <c r="G28" s="4" t="s">
        <v>106</v>
      </c>
      <c r="H28" s="29">
        <f t="shared" si="1"/>
        <v>802</v>
      </c>
      <c r="I28" s="29"/>
      <c r="J28" s="9"/>
      <c r="K28" s="15"/>
    </row>
    <row r="29" spans="1:11" x14ac:dyDescent="0.45">
      <c r="A29" s="5" t="s">
        <v>172</v>
      </c>
      <c r="B29" s="19">
        <v>110726</v>
      </c>
      <c r="C29" s="3" t="s">
        <v>158</v>
      </c>
      <c r="D29" s="3" t="s">
        <v>161</v>
      </c>
      <c r="E29" s="3" t="s">
        <v>186</v>
      </c>
      <c r="F29" s="7" t="s">
        <v>49</v>
      </c>
      <c r="G29" s="4" t="s">
        <v>25</v>
      </c>
      <c r="H29" s="29">
        <f t="shared" si="1"/>
        <v>802</v>
      </c>
      <c r="I29" s="29"/>
      <c r="J29" s="9"/>
      <c r="K29" s="15"/>
    </row>
    <row r="30" spans="1:11" x14ac:dyDescent="0.45">
      <c r="A30" s="5" t="s">
        <v>111</v>
      </c>
      <c r="B30" s="19">
        <v>111527</v>
      </c>
      <c r="C30" s="3" t="s">
        <v>158</v>
      </c>
      <c r="D30" s="3"/>
      <c r="E30" s="3"/>
      <c r="F30" s="7" t="s">
        <v>112</v>
      </c>
      <c r="G30" s="4" t="s">
        <v>113</v>
      </c>
      <c r="H30" s="30">
        <f t="shared" si="1"/>
        <v>802</v>
      </c>
      <c r="I30" s="30">
        <f>HYPERLINK("https://www.nite.go.jp/nbrc/catalogue/NBRCMediumDetailServlet?NO=000230",230)</f>
        <v>230</v>
      </c>
      <c r="J30" s="9"/>
      <c r="K30" s="15"/>
    </row>
    <row r="31" spans="1:11" x14ac:dyDescent="0.45">
      <c r="A31" s="5" t="s">
        <v>114</v>
      </c>
      <c r="B31" s="19">
        <v>111528</v>
      </c>
      <c r="C31" s="3" t="s">
        <v>158</v>
      </c>
      <c r="D31" s="3"/>
      <c r="E31" s="3"/>
      <c r="F31" s="7" t="s">
        <v>112</v>
      </c>
      <c r="G31" s="4" t="s">
        <v>113</v>
      </c>
      <c r="H31" s="30">
        <f t="shared" si="1"/>
        <v>802</v>
      </c>
      <c r="I31" s="30">
        <f>HYPERLINK("https://www.nite.go.jp/nbrc/catalogue/NBRCMediumDetailServlet?NO=000230",230)</f>
        <v>230</v>
      </c>
      <c r="J31" s="9"/>
      <c r="K31" s="15"/>
    </row>
    <row r="32" spans="1:11" x14ac:dyDescent="0.45">
      <c r="A32" s="5" t="s">
        <v>115</v>
      </c>
      <c r="B32" s="19">
        <v>111529</v>
      </c>
      <c r="C32" s="3" t="s">
        <v>158</v>
      </c>
      <c r="D32" s="3"/>
      <c r="E32" s="3"/>
      <c r="F32" s="7" t="s">
        <v>116</v>
      </c>
      <c r="G32" s="4" t="s">
        <v>117</v>
      </c>
      <c r="H32" s="30">
        <f t="shared" si="1"/>
        <v>802</v>
      </c>
      <c r="I32" s="30">
        <f>HYPERLINK("https://www.nite.go.jp/nbrc/catalogue/NBRCMediumDetailServlet?NO=000230",230)</f>
        <v>230</v>
      </c>
      <c r="J32" s="9"/>
      <c r="K32" s="15"/>
    </row>
    <row r="33" spans="1:11" x14ac:dyDescent="0.45">
      <c r="A33" s="5" t="s">
        <v>217</v>
      </c>
      <c r="B33" s="3">
        <v>111530</v>
      </c>
      <c r="C33" s="3" t="s">
        <v>158</v>
      </c>
      <c r="D33" s="3"/>
      <c r="E33" s="3" t="s">
        <v>186</v>
      </c>
      <c r="F33" s="7" t="s">
        <v>118</v>
      </c>
      <c r="G33" s="3" t="s">
        <v>93</v>
      </c>
      <c r="H33" s="30">
        <f>HYPERLINK("https://www.nite.go.jp/nbrc/catalogue/NBRCMediumDetailServlet?NO=000312",312)</f>
        <v>312</v>
      </c>
      <c r="I33" s="30"/>
      <c r="J33" s="9" t="s">
        <v>184</v>
      </c>
      <c r="K33" s="1"/>
    </row>
    <row r="34" spans="1:11" x14ac:dyDescent="0.45">
      <c r="A34" s="5" t="s">
        <v>119</v>
      </c>
      <c r="B34" s="19">
        <v>111531</v>
      </c>
      <c r="C34" s="3" t="s">
        <v>158</v>
      </c>
      <c r="D34" s="3"/>
      <c r="E34" s="3" t="s">
        <v>186</v>
      </c>
      <c r="F34" s="7" t="s">
        <v>116</v>
      </c>
      <c r="G34" s="4" t="s">
        <v>117</v>
      </c>
      <c r="H34" s="29">
        <f>HYPERLINK("https://www.nite.go.jp/nbrc/catalogue/NBRCMediumDetailServlet?NO=000312",312)</f>
        <v>312</v>
      </c>
      <c r="I34" s="29"/>
      <c r="J34" s="9" t="s">
        <v>184</v>
      </c>
      <c r="K34" s="15"/>
    </row>
    <row r="35" spans="1:11" x14ac:dyDescent="0.45">
      <c r="A35" s="5" t="s">
        <v>104</v>
      </c>
      <c r="B35" s="19">
        <v>112588</v>
      </c>
      <c r="C35" s="3" t="s">
        <v>158</v>
      </c>
      <c r="D35" s="3"/>
      <c r="E35" s="3" t="s">
        <v>185</v>
      </c>
      <c r="F35" s="7" t="s">
        <v>105</v>
      </c>
      <c r="G35" s="4" t="s">
        <v>106</v>
      </c>
      <c r="H35" s="29">
        <f>HYPERLINK("https://www.nite.go.jp/nbrc/catalogue/NBRCMediumDetailServlet?NO=000802",802)</f>
        <v>802</v>
      </c>
      <c r="I35" s="29"/>
      <c r="J35" s="9"/>
      <c r="K35" s="15"/>
    </row>
    <row r="36" spans="1:11" x14ac:dyDescent="0.45">
      <c r="A36" s="5" t="s">
        <v>104</v>
      </c>
      <c r="B36" s="19">
        <v>112589</v>
      </c>
      <c r="C36" s="3" t="s">
        <v>158</v>
      </c>
      <c r="D36" s="3"/>
      <c r="E36" s="3" t="s">
        <v>185</v>
      </c>
      <c r="F36" s="7" t="s">
        <v>105</v>
      </c>
      <c r="G36" s="4" t="s">
        <v>106</v>
      </c>
      <c r="H36" s="29">
        <f>HYPERLINK("https://www.nite.go.jp/nbrc/catalogue/NBRCMediumDetailServlet?NO=000802",802)</f>
        <v>802</v>
      </c>
      <c r="I36" s="29"/>
      <c r="J36" s="9"/>
      <c r="K36" s="15"/>
    </row>
    <row r="37" spans="1:11" x14ac:dyDescent="0.45">
      <c r="A37" s="5" t="s">
        <v>62</v>
      </c>
      <c r="B37" s="3">
        <v>113590</v>
      </c>
      <c r="C37" s="3" t="s">
        <v>158</v>
      </c>
      <c r="D37" s="3"/>
      <c r="E37" s="3" t="s">
        <v>186</v>
      </c>
      <c r="F37" s="7" t="s">
        <v>49</v>
      </c>
      <c r="G37" s="3" t="s">
        <v>25</v>
      </c>
      <c r="H37" s="30">
        <f>HYPERLINK("https://www.nite.go.jp/nbrc/catalogue/NBRCMediumDetailServlet?NO=001498",1498)</f>
        <v>1498</v>
      </c>
      <c r="I37" s="30">
        <f t="shared" ref="I37:I48" si="2">HYPERLINK("https://www.nite.go.jp/nbrc/catalogue/NBRCMediumDetailServlet?NO=000802",802)</f>
        <v>802</v>
      </c>
      <c r="J37" s="9" t="s">
        <v>184</v>
      </c>
      <c r="K37" s="1"/>
    </row>
    <row r="38" spans="1:11" x14ac:dyDescent="0.45">
      <c r="A38" s="5" t="s">
        <v>123</v>
      </c>
      <c r="B38" s="19">
        <v>113591</v>
      </c>
      <c r="C38" s="3" t="s">
        <v>158</v>
      </c>
      <c r="D38" s="3"/>
      <c r="E38" s="3"/>
      <c r="F38" s="7" t="s">
        <v>49</v>
      </c>
      <c r="G38" s="4" t="s">
        <v>25</v>
      </c>
      <c r="H38" s="30">
        <f>HYPERLINK("https://www.nite.go.jp/nbrc/catalogue/NBRCMediumDetailServlet?NO=001498",1498)</f>
        <v>1498</v>
      </c>
      <c r="I38" s="30">
        <f t="shared" si="2"/>
        <v>802</v>
      </c>
      <c r="J38" s="9" t="s">
        <v>184</v>
      </c>
      <c r="K38" s="15"/>
    </row>
    <row r="39" spans="1:11" x14ac:dyDescent="0.45">
      <c r="A39" s="5" t="s">
        <v>124</v>
      </c>
      <c r="B39" s="19">
        <v>113592</v>
      </c>
      <c r="C39" s="3" t="s">
        <v>158</v>
      </c>
      <c r="D39" s="3"/>
      <c r="E39" s="3"/>
      <c r="F39" s="7" t="s">
        <v>49</v>
      </c>
      <c r="G39" s="4" t="s">
        <v>25</v>
      </c>
      <c r="H39" s="30">
        <f>HYPERLINK("https://www.nite.go.jp/nbrc/catalogue/NBRCMediumDetailServlet?NO=001498",1498)</f>
        <v>1498</v>
      </c>
      <c r="I39" s="30">
        <f t="shared" si="2"/>
        <v>802</v>
      </c>
      <c r="J39" s="9" t="s">
        <v>184</v>
      </c>
      <c r="K39" s="15"/>
    </row>
    <row r="40" spans="1:11" x14ac:dyDescent="0.45">
      <c r="A40" s="5" t="s">
        <v>125</v>
      </c>
      <c r="B40" s="19">
        <v>113593</v>
      </c>
      <c r="C40" s="3" t="s">
        <v>158</v>
      </c>
      <c r="D40" s="3"/>
      <c r="E40" s="3"/>
      <c r="F40" s="7" t="s">
        <v>49</v>
      </c>
      <c r="G40" s="4" t="s">
        <v>25</v>
      </c>
      <c r="H40" s="30">
        <f>HYPERLINK("https://www.nite.go.jp/nbrc/catalogue/NBRCMediumDetailServlet?NO=001498",1498)</f>
        <v>1498</v>
      </c>
      <c r="I40" s="30">
        <f t="shared" si="2"/>
        <v>802</v>
      </c>
      <c r="J40" s="9" t="s">
        <v>184</v>
      </c>
      <c r="K40" s="15"/>
    </row>
    <row r="41" spans="1:11" x14ac:dyDescent="0.45">
      <c r="A41" s="5" t="s">
        <v>126</v>
      </c>
      <c r="B41" s="19">
        <v>113594</v>
      </c>
      <c r="C41" s="3" t="s">
        <v>158</v>
      </c>
      <c r="D41" s="3"/>
      <c r="E41" s="3"/>
      <c r="F41" s="7" t="s">
        <v>49</v>
      </c>
      <c r="G41" s="4" t="s">
        <v>25</v>
      </c>
      <c r="H41" s="30">
        <f>HYPERLINK("https://www.nite.go.jp/nbrc/catalogue/NBRCMediumDetailServlet?NO=001498",1498)</f>
        <v>1498</v>
      </c>
      <c r="I41" s="30">
        <f t="shared" si="2"/>
        <v>802</v>
      </c>
      <c r="J41" s="9" t="s">
        <v>184</v>
      </c>
      <c r="K41" s="15"/>
    </row>
    <row r="42" spans="1:11" ht="30" x14ac:dyDescent="0.45">
      <c r="A42" s="5" t="s">
        <v>217</v>
      </c>
      <c r="B42" s="3">
        <v>113595</v>
      </c>
      <c r="C42" s="3" t="s">
        <v>158</v>
      </c>
      <c r="D42" s="3"/>
      <c r="E42" s="3" t="s">
        <v>186</v>
      </c>
      <c r="F42" s="7" t="s">
        <v>49</v>
      </c>
      <c r="G42" s="3" t="s">
        <v>25</v>
      </c>
      <c r="H42" s="30">
        <f>HYPERLINK("https://www.nite.go.jp/nbrc/catalogue/NBRCMediumDetailServlet?NO=000848",848)</f>
        <v>848</v>
      </c>
      <c r="I42" s="30">
        <f t="shared" si="2"/>
        <v>802</v>
      </c>
      <c r="J42" s="9" t="s">
        <v>188</v>
      </c>
      <c r="K42" s="1"/>
    </row>
    <row r="43" spans="1:11" ht="30" x14ac:dyDescent="0.45">
      <c r="A43" s="5" t="s">
        <v>127</v>
      </c>
      <c r="B43" s="19">
        <v>113596</v>
      </c>
      <c r="C43" s="3" t="s">
        <v>158</v>
      </c>
      <c r="D43" s="3"/>
      <c r="E43" s="3"/>
      <c r="F43" s="7" t="s">
        <v>49</v>
      </c>
      <c r="G43" s="4" t="s">
        <v>25</v>
      </c>
      <c r="H43" s="30">
        <f>HYPERLINK("https://www.nite.go.jp/nbrc/catalogue/NBRCMediumDetailServlet?NO=000848",848)</f>
        <v>848</v>
      </c>
      <c r="I43" s="30">
        <f t="shared" si="2"/>
        <v>802</v>
      </c>
      <c r="J43" s="9" t="s">
        <v>188</v>
      </c>
      <c r="K43" s="15"/>
    </row>
    <row r="44" spans="1:11" ht="30" x14ac:dyDescent="0.45">
      <c r="A44" s="5" t="s">
        <v>119</v>
      </c>
      <c r="B44" s="19">
        <v>113597</v>
      </c>
      <c r="C44" s="3" t="s">
        <v>158</v>
      </c>
      <c r="D44" s="3"/>
      <c r="E44" s="3"/>
      <c r="F44" s="7" t="s">
        <v>49</v>
      </c>
      <c r="G44" s="4" t="s">
        <v>25</v>
      </c>
      <c r="H44" s="30">
        <f>HYPERLINK("https://www.nite.go.jp/nbrc/catalogue/NBRCMediumDetailServlet?NO=000848",848)</f>
        <v>848</v>
      </c>
      <c r="I44" s="30">
        <f t="shared" si="2"/>
        <v>802</v>
      </c>
      <c r="J44" s="9" t="s">
        <v>188</v>
      </c>
      <c r="K44" s="15"/>
    </row>
    <row r="45" spans="1:11" x14ac:dyDescent="0.45">
      <c r="A45" s="5" t="s">
        <v>98</v>
      </c>
      <c r="B45" s="3">
        <v>113599</v>
      </c>
      <c r="C45" s="3" t="s">
        <v>158</v>
      </c>
      <c r="D45" s="3"/>
      <c r="E45" s="3"/>
      <c r="F45" s="7" t="s">
        <v>49</v>
      </c>
      <c r="G45" s="3" t="s">
        <v>25</v>
      </c>
      <c r="H45" s="30">
        <f>HYPERLINK("https://www.nite.go.jp/nbrc/catalogue/NBRCMediumDetailServlet?NO=000848",848)</f>
        <v>848</v>
      </c>
      <c r="I45" s="30">
        <f t="shared" si="2"/>
        <v>802</v>
      </c>
      <c r="J45" s="9" t="s">
        <v>184</v>
      </c>
      <c r="K45" s="1"/>
    </row>
    <row r="46" spans="1:11" x14ac:dyDescent="0.45">
      <c r="A46" s="5" t="s">
        <v>128</v>
      </c>
      <c r="B46" s="19">
        <v>113600</v>
      </c>
      <c r="C46" s="3" t="s">
        <v>158</v>
      </c>
      <c r="D46" s="3"/>
      <c r="E46" s="3" t="s">
        <v>185</v>
      </c>
      <c r="F46" s="7" t="s">
        <v>49</v>
      </c>
      <c r="G46" s="4" t="s">
        <v>25</v>
      </c>
      <c r="H46" s="30">
        <f>HYPERLINK("https://www.nite.go.jp/nbrc/catalogue/NBRCMediumDetailServlet?NO=001498",1498)</f>
        <v>1498</v>
      </c>
      <c r="I46" s="30">
        <f t="shared" si="2"/>
        <v>802</v>
      </c>
      <c r="J46" s="9" t="s">
        <v>184</v>
      </c>
      <c r="K46" s="15"/>
    </row>
    <row r="47" spans="1:11" x14ac:dyDescent="0.45">
      <c r="A47" s="5" t="s">
        <v>175</v>
      </c>
      <c r="B47" s="19">
        <v>113659</v>
      </c>
      <c r="C47" s="3" t="s">
        <v>158</v>
      </c>
      <c r="D47" s="3"/>
      <c r="E47" s="3"/>
      <c r="F47" s="7" t="s">
        <v>49</v>
      </c>
      <c r="G47" s="4" t="s">
        <v>25</v>
      </c>
      <c r="H47" s="30">
        <f>HYPERLINK("https://www.nite.go.jp/nbrc/catalogue/NBRCMediumDetailServlet?NO=001498",1498)</f>
        <v>1498</v>
      </c>
      <c r="I47" s="30">
        <f t="shared" si="2"/>
        <v>802</v>
      </c>
      <c r="J47" s="9" t="s">
        <v>184</v>
      </c>
      <c r="K47" s="15"/>
    </row>
    <row r="48" spans="1:11" x14ac:dyDescent="0.45">
      <c r="A48" s="5" t="s">
        <v>129</v>
      </c>
      <c r="B48" s="19">
        <v>113660</v>
      </c>
      <c r="C48" s="3" t="s">
        <v>158</v>
      </c>
      <c r="D48" s="3"/>
      <c r="E48" s="3"/>
      <c r="F48" s="7" t="s">
        <v>49</v>
      </c>
      <c r="G48" s="4" t="s">
        <v>25</v>
      </c>
      <c r="H48" s="30">
        <f>HYPERLINK("https://www.nite.go.jp/nbrc/catalogue/NBRCMediumDetailServlet?NO=001498",1498)</f>
        <v>1498</v>
      </c>
      <c r="I48" s="30">
        <f t="shared" si="2"/>
        <v>802</v>
      </c>
      <c r="J48" s="9" t="s">
        <v>184</v>
      </c>
      <c r="K48" s="15"/>
    </row>
    <row r="49" spans="1:11" x14ac:dyDescent="0.45">
      <c r="A49" s="5" t="s">
        <v>130</v>
      </c>
      <c r="B49" s="19">
        <v>113808</v>
      </c>
      <c r="C49" s="3" t="s">
        <v>158</v>
      </c>
      <c r="D49" s="3"/>
      <c r="E49" s="3" t="s">
        <v>186</v>
      </c>
      <c r="F49" s="7" t="s">
        <v>131</v>
      </c>
      <c r="G49" s="4" t="s">
        <v>25</v>
      </c>
      <c r="H49" s="29">
        <f t="shared" ref="H49:H66" si="3">HYPERLINK("https://www.nite.go.jp/nbrc/catalogue/NBRCMediumDetailServlet?NO=000312",312)</f>
        <v>312</v>
      </c>
      <c r="I49" s="29"/>
      <c r="J49" s="9"/>
      <c r="K49" s="15"/>
    </row>
    <row r="50" spans="1:11" x14ac:dyDescent="0.45">
      <c r="A50" s="5" t="s">
        <v>124</v>
      </c>
      <c r="B50" s="19">
        <v>113809</v>
      </c>
      <c r="C50" s="3" t="s">
        <v>158</v>
      </c>
      <c r="D50" s="3"/>
      <c r="E50" s="3" t="s">
        <v>186</v>
      </c>
      <c r="F50" s="7" t="s">
        <v>132</v>
      </c>
      <c r="G50" s="4" t="s">
        <v>25</v>
      </c>
      <c r="H50" s="29">
        <f t="shared" si="3"/>
        <v>312</v>
      </c>
      <c r="I50" s="29"/>
      <c r="J50" s="9"/>
      <c r="K50" s="15"/>
    </row>
    <row r="51" spans="1:11" x14ac:dyDescent="0.45">
      <c r="A51" s="5" t="s">
        <v>133</v>
      </c>
      <c r="B51" s="19">
        <v>113810</v>
      </c>
      <c r="C51" s="3" t="s">
        <v>158</v>
      </c>
      <c r="D51" s="3"/>
      <c r="E51" s="3"/>
      <c r="F51" s="7" t="s">
        <v>134</v>
      </c>
      <c r="G51" s="4" t="s">
        <v>25</v>
      </c>
      <c r="H51" s="29">
        <f t="shared" si="3"/>
        <v>312</v>
      </c>
      <c r="I51" s="29"/>
      <c r="J51" s="9"/>
      <c r="K51" s="15"/>
    </row>
    <row r="52" spans="1:11" x14ac:dyDescent="0.45">
      <c r="A52" s="5" t="s">
        <v>135</v>
      </c>
      <c r="B52" s="19">
        <v>113811</v>
      </c>
      <c r="C52" s="3" t="s">
        <v>158</v>
      </c>
      <c r="D52" s="3"/>
      <c r="E52" s="3"/>
      <c r="F52" s="7" t="s">
        <v>134</v>
      </c>
      <c r="G52" s="4" t="s">
        <v>25</v>
      </c>
      <c r="H52" s="29">
        <f t="shared" si="3"/>
        <v>312</v>
      </c>
      <c r="I52" s="29"/>
      <c r="J52" s="9"/>
      <c r="K52" s="15"/>
    </row>
    <row r="53" spans="1:11" x14ac:dyDescent="0.45">
      <c r="A53" s="5" t="s">
        <v>136</v>
      </c>
      <c r="B53" s="19">
        <v>113812</v>
      </c>
      <c r="C53" s="3" t="s">
        <v>158</v>
      </c>
      <c r="D53" s="3"/>
      <c r="E53" s="3" t="s">
        <v>186</v>
      </c>
      <c r="F53" s="7" t="s">
        <v>137</v>
      </c>
      <c r="G53" s="4" t="s">
        <v>25</v>
      </c>
      <c r="H53" s="29">
        <f t="shared" si="3"/>
        <v>312</v>
      </c>
      <c r="I53" s="29"/>
      <c r="J53" s="9"/>
      <c r="K53" s="15"/>
    </row>
    <row r="54" spans="1:11" x14ac:dyDescent="0.45">
      <c r="A54" s="5" t="s">
        <v>136</v>
      </c>
      <c r="B54" s="19">
        <v>113813</v>
      </c>
      <c r="C54" s="3" t="s">
        <v>158</v>
      </c>
      <c r="D54" s="3"/>
      <c r="E54" s="3" t="s">
        <v>186</v>
      </c>
      <c r="F54" s="7" t="s">
        <v>138</v>
      </c>
      <c r="G54" s="4" t="s">
        <v>25</v>
      </c>
      <c r="H54" s="29">
        <f t="shared" si="3"/>
        <v>312</v>
      </c>
      <c r="I54" s="29"/>
      <c r="J54" s="9"/>
      <c r="K54" s="15"/>
    </row>
    <row r="55" spans="1:11" x14ac:dyDescent="0.45">
      <c r="A55" s="5" t="s">
        <v>139</v>
      </c>
      <c r="B55" s="19">
        <v>113814</v>
      </c>
      <c r="C55" s="3" t="s">
        <v>158</v>
      </c>
      <c r="D55" s="3"/>
      <c r="E55" s="3"/>
      <c r="F55" s="7" t="s">
        <v>140</v>
      </c>
      <c r="G55" s="4" t="s">
        <v>25</v>
      </c>
      <c r="H55" s="29">
        <f t="shared" si="3"/>
        <v>312</v>
      </c>
      <c r="I55" s="29"/>
      <c r="J55" s="9"/>
      <c r="K55" s="15"/>
    </row>
    <row r="56" spans="1:11" x14ac:dyDescent="0.45">
      <c r="A56" s="5" t="s">
        <v>217</v>
      </c>
      <c r="B56" s="3">
        <v>113815</v>
      </c>
      <c r="C56" s="3" t="s">
        <v>158</v>
      </c>
      <c r="D56" s="3"/>
      <c r="E56" s="3" t="s">
        <v>186</v>
      </c>
      <c r="F56" s="7" t="s">
        <v>132</v>
      </c>
      <c r="G56" s="3" t="s">
        <v>25</v>
      </c>
      <c r="H56" s="30">
        <f t="shared" si="3"/>
        <v>312</v>
      </c>
      <c r="I56" s="30"/>
      <c r="J56" s="9" t="s">
        <v>184</v>
      </c>
      <c r="K56" s="1"/>
    </row>
    <row r="57" spans="1:11" x14ac:dyDescent="0.45">
      <c r="A57" s="5" t="s">
        <v>217</v>
      </c>
      <c r="B57" s="3">
        <v>113816</v>
      </c>
      <c r="C57" s="3" t="s">
        <v>158</v>
      </c>
      <c r="D57" s="3"/>
      <c r="E57" s="3" t="s">
        <v>186</v>
      </c>
      <c r="F57" s="7" t="s">
        <v>141</v>
      </c>
      <c r="G57" s="3" t="s">
        <v>25</v>
      </c>
      <c r="H57" s="30">
        <f t="shared" si="3"/>
        <v>312</v>
      </c>
      <c r="I57" s="30"/>
      <c r="J57" s="9" t="s">
        <v>184</v>
      </c>
      <c r="K57" s="1"/>
    </row>
    <row r="58" spans="1:11" x14ac:dyDescent="0.45">
      <c r="A58" s="5" t="s">
        <v>217</v>
      </c>
      <c r="B58" s="3">
        <v>113817</v>
      </c>
      <c r="C58" s="3" t="s">
        <v>158</v>
      </c>
      <c r="D58" s="3"/>
      <c r="E58" s="3" t="s">
        <v>186</v>
      </c>
      <c r="F58" s="7" t="s">
        <v>142</v>
      </c>
      <c r="G58" s="3" t="s">
        <v>25</v>
      </c>
      <c r="H58" s="30">
        <f t="shared" si="3"/>
        <v>312</v>
      </c>
      <c r="I58" s="30"/>
      <c r="J58" s="9" t="s">
        <v>184</v>
      </c>
      <c r="K58" s="1"/>
    </row>
    <row r="59" spans="1:11" x14ac:dyDescent="0.45">
      <c r="A59" s="5" t="s">
        <v>217</v>
      </c>
      <c r="B59" s="3">
        <v>113818</v>
      </c>
      <c r="C59" s="3" t="s">
        <v>158</v>
      </c>
      <c r="D59" s="3"/>
      <c r="E59" s="3" t="s">
        <v>186</v>
      </c>
      <c r="F59" s="7" t="s">
        <v>143</v>
      </c>
      <c r="G59" s="3" t="s">
        <v>25</v>
      </c>
      <c r="H59" s="30">
        <f t="shared" si="3"/>
        <v>312</v>
      </c>
      <c r="I59" s="30"/>
      <c r="J59" s="9" t="s">
        <v>184</v>
      </c>
      <c r="K59" s="1"/>
    </row>
    <row r="60" spans="1:11" x14ac:dyDescent="0.45">
      <c r="A60" s="5" t="s">
        <v>218</v>
      </c>
      <c r="B60" s="3">
        <v>113819</v>
      </c>
      <c r="C60" s="3" t="s">
        <v>158</v>
      </c>
      <c r="D60" s="3"/>
      <c r="E60" s="3" t="s">
        <v>186</v>
      </c>
      <c r="F60" s="7" t="s">
        <v>131</v>
      </c>
      <c r="G60" s="3" t="s">
        <v>25</v>
      </c>
      <c r="H60" s="30">
        <f t="shared" si="3"/>
        <v>312</v>
      </c>
      <c r="I60" s="30"/>
      <c r="J60" s="9" t="s">
        <v>184</v>
      </c>
      <c r="K60" s="1"/>
    </row>
    <row r="61" spans="1:11" x14ac:dyDescent="0.45">
      <c r="A61" s="5" t="s">
        <v>127</v>
      </c>
      <c r="B61" s="19">
        <v>113820</v>
      </c>
      <c r="C61" s="3" t="s">
        <v>158</v>
      </c>
      <c r="D61" s="3"/>
      <c r="E61" s="3" t="s">
        <v>186</v>
      </c>
      <c r="F61" s="7" t="s">
        <v>144</v>
      </c>
      <c r="G61" s="4" t="s">
        <v>25</v>
      </c>
      <c r="H61" s="29">
        <f t="shared" si="3"/>
        <v>312</v>
      </c>
      <c r="I61" s="29"/>
      <c r="J61" s="9" t="s">
        <v>184</v>
      </c>
      <c r="K61" s="15"/>
    </row>
    <row r="62" spans="1:11" x14ac:dyDescent="0.45">
      <c r="A62" s="5" t="s">
        <v>119</v>
      </c>
      <c r="B62" s="19">
        <v>113821</v>
      </c>
      <c r="C62" s="3" t="s">
        <v>158</v>
      </c>
      <c r="D62" s="3"/>
      <c r="E62" s="3" t="s">
        <v>186</v>
      </c>
      <c r="F62" s="7" t="s">
        <v>145</v>
      </c>
      <c r="G62" s="4" t="s">
        <v>25</v>
      </c>
      <c r="H62" s="29">
        <f t="shared" si="3"/>
        <v>312</v>
      </c>
      <c r="I62" s="29"/>
      <c r="J62" s="9" t="s">
        <v>184</v>
      </c>
      <c r="K62" s="15"/>
    </row>
    <row r="63" spans="1:11" x14ac:dyDescent="0.45">
      <c r="A63" s="5" t="s">
        <v>119</v>
      </c>
      <c r="B63" s="19">
        <v>113822</v>
      </c>
      <c r="C63" s="3" t="s">
        <v>158</v>
      </c>
      <c r="D63" s="3"/>
      <c r="E63" s="3" t="s">
        <v>186</v>
      </c>
      <c r="F63" s="7" t="s">
        <v>146</v>
      </c>
      <c r="G63" s="4" t="s">
        <v>25</v>
      </c>
      <c r="H63" s="29">
        <f t="shared" si="3"/>
        <v>312</v>
      </c>
      <c r="I63" s="29"/>
      <c r="J63" s="9" t="s">
        <v>184</v>
      </c>
      <c r="K63" s="15"/>
    </row>
    <row r="64" spans="1:11" x14ac:dyDescent="0.45">
      <c r="A64" s="5" t="s">
        <v>56</v>
      </c>
      <c r="B64" s="19">
        <v>113823</v>
      </c>
      <c r="C64" s="3" t="s">
        <v>158</v>
      </c>
      <c r="D64" s="3"/>
      <c r="E64" s="3" t="s">
        <v>186</v>
      </c>
      <c r="F64" s="7" t="s">
        <v>147</v>
      </c>
      <c r="G64" s="4" t="s">
        <v>25</v>
      </c>
      <c r="H64" s="29">
        <f t="shared" si="3"/>
        <v>312</v>
      </c>
      <c r="I64" s="29"/>
      <c r="J64" s="9"/>
      <c r="K64" s="15"/>
    </row>
    <row r="65" spans="1:11" x14ac:dyDescent="0.45">
      <c r="A65" s="21" t="s">
        <v>209</v>
      </c>
      <c r="B65" s="22">
        <v>113824</v>
      </c>
      <c r="C65" s="22" t="s">
        <v>192</v>
      </c>
      <c r="D65" s="22"/>
      <c r="E65" s="22" t="s">
        <v>210</v>
      </c>
      <c r="F65" s="23" t="s">
        <v>211</v>
      </c>
      <c r="G65" s="22" t="s">
        <v>212</v>
      </c>
      <c r="H65" s="31">
        <f t="shared" si="3"/>
        <v>312</v>
      </c>
      <c r="I65" s="31"/>
      <c r="J65" s="24" t="s">
        <v>213</v>
      </c>
      <c r="K65" s="15"/>
    </row>
    <row r="66" spans="1:11" x14ac:dyDescent="0.45">
      <c r="A66" s="5" t="s">
        <v>219</v>
      </c>
      <c r="B66" s="3">
        <v>113825</v>
      </c>
      <c r="C66" s="3" t="s">
        <v>158</v>
      </c>
      <c r="D66" s="3"/>
      <c r="E66" s="3"/>
      <c r="F66" s="7" t="s">
        <v>132</v>
      </c>
      <c r="G66" s="3" t="s">
        <v>25</v>
      </c>
      <c r="H66" s="30">
        <f t="shared" si="3"/>
        <v>312</v>
      </c>
      <c r="I66" s="30"/>
      <c r="J66" s="9" t="s">
        <v>213</v>
      </c>
      <c r="K66" s="1"/>
    </row>
    <row r="67" spans="1:11" x14ac:dyDescent="0.45">
      <c r="A67" s="5" t="s">
        <v>110</v>
      </c>
      <c r="B67" s="19">
        <v>113844</v>
      </c>
      <c r="C67" s="3" t="s">
        <v>158</v>
      </c>
      <c r="D67" s="3"/>
      <c r="E67" s="3" t="s">
        <v>186</v>
      </c>
      <c r="F67" s="7" t="s">
        <v>148</v>
      </c>
      <c r="G67" s="4" t="s">
        <v>25</v>
      </c>
      <c r="H67" s="29">
        <f t="shared" ref="H67:H74" si="4">HYPERLINK("https://www.nite.go.jp/nbrc/catalogue/NBRCMediumDetailServlet?NO=000891",891)</f>
        <v>891</v>
      </c>
      <c r="I67" s="29"/>
      <c r="J67" s="9"/>
      <c r="K67" s="15"/>
    </row>
    <row r="68" spans="1:11" x14ac:dyDescent="0.45">
      <c r="A68" s="5" t="s">
        <v>149</v>
      </c>
      <c r="B68" s="19">
        <v>113845</v>
      </c>
      <c r="C68" s="3" t="s">
        <v>158</v>
      </c>
      <c r="D68" s="3"/>
      <c r="E68" s="3" t="s">
        <v>186</v>
      </c>
      <c r="F68" s="7" t="s">
        <v>150</v>
      </c>
      <c r="G68" s="4" t="s">
        <v>25</v>
      </c>
      <c r="H68" s="29">
        <f t="shared" si="4"/>
        <v>891</v>
      </c>
      <c r="I68" s="29"/>
      <c r="J68" s="9"/>
      <c r="K68" s="15"/>
    </row>
    <row r="69" spans="1:11" x14ac:dyDescent="0.45">
      <c r="A69" s="5" t="s">
        <v>151</v>
      </c>
      <c r="B69" s="19">
        <v>113846</v>
      </c>
      <c r="C69" s="3" t="s">
        <v>158</v>
      </c>
      <c r="D69" s="3"/>
      <c r="E69" s="3" t="s">
        <v>186</v>
      </c>
      <c r="F69" s="7" t="s">
        <v>144</v>
      </c>
      <c r="G69" s="4" t="s">
        <v>25</v>
      </c>
      <c r="H69" s="29">
        <f t="shared" si="4"/>
        <v>891</v>
      </c>
      <c r="I69" s="29"/>
      <c r="J69" s="9"/>
      <c r="K69" s="15"/>
    </row>
    <row r="70" spans="1:11" x14ac:dyDescent="0.45">
      <c r="A70" s="5" t="s">
        <v>151</v>
      </c>
      <c r="B70" s="19">
        <v>113847</v>
      </c>
      <c r="C70" s="3" t="s">
        <v>158</v>
      </c>
      <c r="D70" s="3"/>
      <c r="E70" s="3" t="s">
        <v>186</v>
      </c>
      <c r="F70" s="7" t="s">
        <v>146</v>
      </c>
      <c r="G70" s="4" t="s">
        <v>25</v>
      </c>
      <c r="H70" s="29">
        <f t="shared" si="4"/>
        <v>891</v>
      </c>
      <c r="I70" s="29"/>
      <c r="J70" s="9"/>
      <c r="K70" s="15"/>
    </row>
    <row r="71" spans="1:11" x14ac:dyDescent="0.45">
      <c r="A71" s="5" t="s">
        <v>173</v>
      </c>
      <c r="B71" s="19">
        <v>113848</v>
      </c>
      <c r="C71" s="3" t="s">
        <v>158</v>
      </c>
      <c r="D71" s="3"/>
      <c r="E71" s="3" t="s">
        <v>186</v>
      </c>
      <c r="F71" s="7" t="s">
        <v>138</v>
      </c>
      <c r="G71" s="4" t="s">
        <v>25</v>
      </c>
      <c r="H71" s="29">
        <f t="shared" si="4"/>
        <v>891</v>
      </c>
      <c r="I71" s="29"/>
      <c r="J71" s="9"/>
      <c r="K71" s="15"/>
    </row>
    <row r="72" spans="1:11" x14ac:dyDescent="0.45">
      <c r="A72" s="5" t="s">
        <v>174</v>
      </c>
      <c r="B72" s="19">
        <v>113849</v>
      </c>
      <c r="C72" s="3" t="s">
        <v>158</v>
      </c>
      <c r="D72" s="3"/>
      <c r="E72" s="3"/>
      <c r="F72" s="7" t="s">
        <v>150</v>
      </c>
      <c r="G72" s="4" t="s">
        <v>25</v>
      </c>
      <c r="H72" s="29">
        <f t="shared" si="4"/>
        <v>891</v>
      </c>
      <c r="I72" s="29"/>
      <c r="J72" s="9"/>
      <c r="K72" s="15"/>
    </row>
    <row r="73" spans="1:11" x14ac:dyDescent="0.45">
      <c r="A73" s="5" t="s">
        <v>152</v>
      </c>
      <c r="B73" s="19">
        <v>113850</v>
      </c>
      <c r="C73" s="3" t="s">
        <v>158</v>
      </c>
      <c r="D73" s="3"/>
      <c r="E73" s="3"/>
      <c r="F73" s="7" t="s">
        <v>138</v>
      </c>
      <c r="G73" s="4" t="s">
        <v>25</v>
      </c>
      <c r="H73" s="29">
        <f t="shared" si="4"/>
        <v>891</v>
      </c>
      <c r="I73" s="29"/>
      <c r="J73" s="9"/>
      <c r="K73" s="15"/>
    </row>
    <row r="74" spans="1:11" x14ac:dyDescent="0.45">
      <c r="A74" s="5" t="s">
        <v>176</v>
      </c>
      <c r="B74" s="19">
        <v>113851</v>
      </c>
      <c r="C74" s="3" t="s">
        <v>158</v>
      </c>
      <c r="D74" s="3"/>
      <c r="E74" s="3" t="s">
        <v>186</v>
      </c>
      <c r="F74" s="7" t="s">
        <v>138</v>
      </c>
      <c r="G74" s="4" t="s">
        <v>25</v>
      </c>
      <c r="H74" s="29">
        <f t="shared" si="4"/>
        <v>891</v>
      </c>
      <c r="I74" s="29"/>
      <c r="J74" s="9"/>
      <c r="K74" s="15"/>
    </row>
    <row r="75" spans="1:11" x14ac:dyDescent="0.45">
      <c r="A75" s="5" t="s">
        <v>153</v>
      </c>
      <c r="B75" s="19">
        <v>113868</v>
      </c>
      <c r="C75" s="3" t="s">
        <v>158</v>
      </c>
      <c r="D75" s="3"/>
      <c r="E75" s="3"/>
      <c r="F75" s="7" t="s">
        <v>150</v>
      </c>
      <c r="G75" s="4" t="s">
        <v>25</v>
      </c>
      <c r="H75" s="29">
        <f>HYPERLINK("https://www.nite.go.jp/nbrc/catalogue/NBRCMediumDetailServlet?NO=000312",312)</f>
        <v>312</v>
      </c>
      <c r="I75" s="29"/>
      <c r="J75" s="9"/>
      <c r="K75" s="15"/>
    </row>
    <row r="76" spans="1:11" x14ac:dyDescent="0.45">
      <c r="A76" s="5" t="s">
        <v>217</v>
      </c>
      <c r="B76" s="3">
        <v>113869</v>
      </c>
      <c r="C76" s="3" t="s">
        <v>158</v>
      </c>
      <c r="D76" s="3"/>
      <c r="E76" s="3" t="s">
        <v>186</v>
      </c>
      <c r="F76" s="7" t="s">
        <v>144</v>
      </c>
      <c r="G76" s="3" t="s">
        <v>25</v>
      </c>
      <c r="H76" s="30">
        <f>HYPERLINK("https://www.nite.go.jp/nbrc/catalogue/NBRCMediumDetailServlet?NO=000312",312)</f>
        <v>312</v>
      </c>
      <c r="I76" s="30"/>
      <c r="J76" s="9" t="s">
        <v>184</v>
      </c>
      <c r="K76" s="1"/>
    </row>
    <row r="77" spans="1:11" x14ac:dyDescent="0.45">
      <c r="A77" s="5" t="s">
        <v>154</v>
      </c>
      <c r="B77" s="19">
        <v>113870</v>
      </c>
      <c r="C77" s="3" t="s">
        <v>158</v>
      </c>
      <c r="D77" s="3"/>
      <c r="E77" s="3"/>
      <c r="F77" s="7" t="s">
        <v>155</v>
      </c>
      <c r="G77" s="4" t="s">
        <v>25</v>
      </c>
      <c r="H77" s="29">
        <f>HYPERLINK("https://www.nite.go.jp/nbrc/catalogue/NBRCMediumDetailServlet?NO=000312",312)</f>
        <v>312</v>
      </c>
      <c r="I77" s="29"/>
      <c r="J77" s="9"/>
      <c r="K77" s="15"/>
    </row>
    <row r="78" spans="1:11" x14ac:dyDescent="0.45">
      <c r="A78" s="5" t="s">
        <v>156</v>
      </c>
      <c r="B78" s="19">
        <v>113871</v>
      </c>
      <c r="C78" s="3" t="s">
        <v>158</v>
      </c>
      <c r="D78" s="3"/>
      <c r="E78" s="3"/>
      <c r="F78" s="7" t="s">
        <v>140</v>
      </c>
      <c r="G78" s="4" t="s">
        <v>25</v>
      </c>
      <c r="H78" s="29">
        <f>HYPERLINK("https://www.nite.go.jp/nbrc/catalogue/NBRCMediumDetailServlet?NO=000312",312)</f>
        <v>312</v>
      </c>
      <c r="I78" s="29"/>
      <c r="J78" s="9"/>
      <c r="K78" s="15"/>
    </row>
    <row r="79" spans="1:11" x14ac:dyDescent="0.45">
      <c r="A79" s="5" t="s">
        <v>57</v>
      </c>
      <c r="B79" s="19">
        <v>113898</v>
      </c>
      <c r="C79" s="3" t="s">
        <v>158</v>
      </c>
      <c r="D79" s="3"/>
      <c r="E79" s="3" t="s">
        <v>186</v>
      </c>
      <c r="F79" s="7" t="s">
        <v>147</v>
      </c>
      <c r="G79" s="4" t="s">
        <v>25</v>
      </c>
      <c r="H79" s="29">
        <f>HYPERLINK("https://www.nite.go.jp/nbrc/catalogue/NBRCMediumDetailServlet?NO=001509",1509)</f>
        <v>1509</v>
      </c>
      <c r="I79" s="29"/>
      <c r="J79" s="9"/>
      <c r="K79" s="15"/>
    </row>
    <row r="80" spans="1:11" x14ac:dyDescent="0.45">
      <c r="A80" s="5" t="s">
        <v>110</v>
      </c>
      <c r="B80" s="19">
        <v>113899</v>
      </c>
      <c r="C80" s="3" t="s">
        <v>158</v>
      </c>
      <c r="D80" s="3"/>
      <c r="E80" s="3" t="s">
        <v>186</v>
      </c>
      <c r="F80" s="7" t="s">
        <v>147</v>
      </c>
      <c r="G80" s="4" t="s">
        <v>25</v>
      </c>
      <c r="H80" s="29">
        <f>HYPERLINK("https://www.nite.go.jp/nbrc/catalogue/NBRCMediumDetailServlet?NO=000802",802)</f>
        <v>802</v>
      </c>
      <c r="I80" s="29"/>
      <c r="J80" s="9"/>
      <c r="K80" s="15"/>
    </row>
    <row r="81" spans="1:11" x14ac:dyDescent="0.45">
      <c r="A81" s="5" t="s">
        <v>173</v>
      </c>
      <c r="B81" s="19">
        <v>113928</v>
      </c>
      <c r="C81" s="3" t="s">
        <v>158</v>
      </c>
      <c r="D81" s="3"/>
      <c r="E81" s="3" t="s">
        <v>186</v>
      </c>
      <c r="F81" s="7" t="s">
        <v>157</v>
      </c>
      <c r="G81" s="4" t="s">
        <v>25</v>
      </c>
      <c r="H81" s="29">
        <f>HYPERLINK("https://www.nite.go.jp/nbrc/catalogue/NBRCMediumDetailServlet?NO=000891",891)</f>
        <v>891</v>
      </c>
      <c r="I81" s="29"/>
      <c r="J81" s="9"/>
      <c r="K81" s="15"/>
    </row>
    <row r="82" spans="1:11" x14ac:dyDescent="0.45">
      <c r="A82" s="5" t="s">
        <v>41</v>
      </c>
      <c r="B82" s="19">
        <v>4047</v>
      </c>
      <c r="C82" s="3" t="s">
        <v>159</v>
      </c>
      <c r="D82" s="3"/>
      <c r="E82" s="3"/>
      <c r="F82" s="7" t="s">
        <v>42</v>
      </c>
      <c r="G82" s="4" t="s">
        <v>43</v>
      </c>
      <c r="H82" s="29">
        <f>HYPERLINK("https://www.nite.go.jp/nbrc/catalogue/NBRCMediumDetailServlet?NO=000001",1)</f>
        <v>1</v>
      </c>
      <c r="I82" s="29"/>
      <c r="J82" s="9"/>
      <c r="K82" s="15"/>
    </row>
    <row r="83" spans="1:11" x14ac:dyDescent="0.45">
      <c r="A83" s="5" t="s">
        <v>44</v>
      </c>
      <c r="B83" s="19">
        <v>4062</v>
      </c>
      <c r="C83" s="3" t="s">
        <v>159</v>
      </c>
      <c r="D83" s="3"/>
      <c r="E83" s="3"/>
      <c r="F83" s="7" t="s">
        <v>42</v>
      </c>
      <c r="G83" s="4" t="s">
        <v>43</v>
      </c>
      <c r="H83" s="29">
        <f>HYPERLINK("https://www.nite.go.jp/nbrc/catalogue/NBRCMediumDetailServlet?NO=000001",1)</f>
        <v>1</v>
      </c>
      <c r="I83" s="29"/>
      <c r="J83" s="9"/>
      <c r="K83" s="15"/>
    </row>
    <row r="84" spans="1:11" x14ac:dyDescent="0.45">
      <c r="A84" s="5" t="s">
        <v>45</v>
      </c>
      <c r="B84" s="19">
        <v>6421</v>
      </c>
      <c r="C84" s="3" t="s">
        <v>159</v>
      </c>
      <c r="D84" s="3" t="s">
        <v>161</v>
      </c>
      <c r="E84" s="3" t="s">
        <v>185</v>
      </c>
      <c r="F84" s="7" t="s">
        <v>46</v>
      </c>
      <c r="G84" s="4" t="s">
        <v>47</v>
      </c>
      <c r="H84" s="29">
        <f>HYPERLINK("https://www.nite.go.jp/nbrc/catalogue/NBRCMediumDetailServlet?NO=000006",6)</f>
        <v>6</v>
      </c>
      <c r="I84" s="29"/>
      <c r="J84" s="9"/>
      <c r="K84" s="15"/>
    </row>
    <row r="85" spans="1:11" x14ac:dyDescent="0.45">
      <c r="A85" s="5" t="s">
        <v>48</v>
      </c>
      <c r="B85" s="19">
        <v>7583</v>
      </c>
      <c r="C85" s="3" t="s">
        <v>159</v>
      </c>
      <c r="D85" s="3" t="s">
        <v>161</v>
      </c>
      <c r="E85" s="3"/>
      <c r="F85" s="7" t="s">
        <v>49</v>
      </c>
      <c r="G85" s="4" t="s">
        <v>25</v>
      </c>
      <c r="H85" s="29">
        <f t="shared" ref="H85:H91" si="5">HYPERLINK("https://www.nite.go.jp/nbrc/catalogue/NBRCMediumDetailServlet?NO=000001",1)</f>
        <v>1</v>
      </c>
      <c r="I85" s="29"/>
      <c r="J85" s="9"/>
      <c r="K85" s="15"/>
    </row>
    <row r="86" spans="1:11" x14ac:dyDescent="0.45">
      <c r="A86" s="5" t="s">
        <v>181</v>
      </c>
      <c r="B86" s="19">
        <v>30845</v>
      </c>
      <c r="C86" s="3" t="s">
        <v>159</v>
      </c>
      <c r="D86" s="3" t="s">
        <v>161</v>
      </c>
      <c r="E86" s="3"/>
      <c r="F86" s="7" t="s">
        <v>66</v>
      </c>
      <c r="G86" s="4" t="s">
        <v>5</v>
      </c>
      <c r="H86" s="29">
        <f t="shared" si="5"/>
        <v>1</v>
      </c>
      <c r="I86" s="29"/>
      <c r="J86" s="9"/>
      <c r="K86" s="15"/>
    </row>
    <row r="87" spans="1:11" x14ac:dyDescent="0.45">
      <c r="A87" s="5" t="s">
        <v>67</v>
      </c>
      <c r="B87" s="19">
        <v>30848</v>
      </c>
      <c r="C87" s="3" t="s">
        <v>159</v>
      </c>
      <c r="D87" s="3" t="s">
        <v>161</v>
      </c>
      <c r="E87" s="3"/>
      <c r="F87" s="7" t="s">
        <v>49</v>
      </c>
      <c r="G87" s="4" t="s">
        <v>25</v>
      </c>
      <c r="H87" s="29">
        <f t="shared" si="5"/>
        <v>1</v>
      </c>
      <c r="I87" s="29"/>
      <c r="J87" s="9"/>
      <c r="K87" s="15"/>
    </row>
    <row r="88" spans="1:11" x14ac:dyDescent="0.45">
      <c r="A88" s="5" t="s">
        <v>68</v>
      </c>
      <c r="B88" s="19">
        <v>32950</v>
      </c>
      <c r="C88" s="3" t="s">
        <v>159</v>
      </c>
      <c r="D88" s="3" t="s">
        <v>161</v>
      </c>
      <c r="E88" s="3"/>
      <c r="F88" s="7" t="s">
        <v>179</v>
      </c>
      <c r="G88" s="4" t="s">
        <v>180</v>
      </c>
      <c r="H88" s="29">
        <f t="shared" si="5"/>
        <v>1</v>
      </c>
      <c r="I88" s="29"/>
      <c r="J88" s="9"/>
      <c r="K88" s="15"/>
    </row>
    <row r="89" spans="1:11" x14ac:dyDescent="0.45">
      <c r="A89" s="5" t="s">
        <v>101</v>
      </c>
      <c r="B89" s="19">
        <v>110143</v>
      </c>
      <c r="C89" s="3" t="s">
        <v>159</v>
      </c>
      <c r="D89" s="3" t="s">
        <v>161</v>
      </c>
      <c r="E89" s="3" t="s">
        <v>185</v>
      </c>
      <c r="F89" s="7" t="s">
        <v>102</v>
      </c>
      <c r="G89" s="4" t="s">
        <v>103</v>
      </c>
      <c r="H89" s="29">
        <f t="shared" si="5"/>
        <v>1</v>
      </c>
      <c r="I89" s="29"/>
      <c r="J89" s="9"/>
      <c r="K89" s="15"/>
    </row>
    <row r="90" spans="1:11" x14ac:dyDescent="0.45">
      <c r="A90" s="5" t="s">
        <v>107</v>
      </c>
      <c r="B90" s="19">
        <v>110693</v>
      </c>
      <c r="C90" s="3" t="s">
        <v>159</v>
      </c>
      <c r="D90" s="3" t="s">
        <v>161</v>
      </c>
      <c r="E90" s="3" t="s">
        <v>185</v>
      </c>
      <c r="F90" s="7" t="s">
        <v>108</v>
      </c>
      <c r="G90" s="4" t="s">
        <v>109</v>
      </c>
      <c r="H90" s="29">
        <f t="shared" si="5"/>
        <v>1</v>
      </c>
      <c r="I90" s="29"/>
      <c r="J90" s="9"/>
      <c r="K90" s="15"/>
    </row>
    <row r="91" spans="1:11" x14ac:dyDescent="0.45">
      <c r="A91" s="5" t="s">
        <v>120</v>
      </c>
      <c r="B91" s="19">
        <v>111624</v>
      </c>
      <c r="C91" s="3" t="s">
        <v>159</v>
      </c>
      <c r="D91" s="3"/>
      <c r="E91" s="3"/>
      <c r="F91" s="7" t="s">
        <v>121</v>
      </c>
      <c r="G91" s="4" t="s">
        <v>122</v>
      </c>
      <c r="H91" s="30">
        <f t="shared" si="5"/>
        <v>1</v>
      </c>
      <c r="I91" s="30">
        <f>HYPERLINK("https://www.nite.go.jp/nbrc/catalogue/NBRCMediumDetailServlet?NO=000006",6)</f>
        <v>6</v>
      </c>
      <c r="J91" s="9"/>
      <c r="K91" s="15"/>
    </row>
    <row r="92" spans="1:11" x14ac:dyDescent="0.45">
      <c r="A92" s="5" t="s">
        <v>182</v>
      </c>
      <c r="B92" s="19">
        <v>15</v>
      </c>
      <c r="C92" s="3" t="s">
        <v>160</v>
      </c>
      <c r="D92" s="3" t="s">
        <v>161</v>
      </c>
      <c r="E92" s="3"/>
      <c r="F92" s="7" t="s">
        <v>0</v>
      </c>
      <c r="G92" s="4" t="s">
        <v>1</v>
      </c>
      <c r="H92" s="29">
        <f t="shared" ref="H92:H115" si="6">HYPERLINK("https://www.nite.go.jp/nbrc/catalogue/NBRCMediumDetailServlet?NO=000108",108)</f>
        <v>108</v>
      </c>
      <c r="I92" s="29"/>
      <c r="J92" s="9"/>
      <c r="K92" s="15"/>
    </row>
    <row r="93" spans="1:11" x14ac:dyDescent="0.45">
      <c r="A93" s="5" t="s">
        <v>183</v>
      </c>
      <c r="B93" s="19">
        <v>17</v>
      </c>
      <c r="C93" s="3" t="s">
        <v>160</v>
      </c>
      <c r="D93" s="3"/>
      <c r="E93" s="3"/>
      <c r="F93" s="7" t="s">
        <v>2</v>
      </c>
      <c r="G93" s="4" t="s">
        <v>3</v>
      </c>
      <c r="H93" s="29">
        <f t="shared" si="6"/>
        <v>108</v>
      </c>
      <c r="I93" s="29"/>
      <c r="J93" s="9"/>
      <c r="K93" s="15"/>
    </row>
    <row r="94" spans="1:11" x14ac:dyDescent="0.45">
      <c r="A94" s="5" t="s">
        <v>220</v>
      </c>
      <c r="B94" s="3">
        <v>612</v>
      </c>
      <c r="C94" s="3" t="s">
        <v>160</v>
      </c>
      <c r="D94" s="3"/>
      <c r="E94" s="3"/>
      <c r="F94" s="7" t="s">
        <v>4</v>
      </c>
      <c r="G94" s="3" t="s">
        <v>5</v>
      </c>
      <c r="H94" s="30">
        <f t="shared" si="6"/>
        <v>108</v>
      </c>
      <c r="I94" s="30"/>
      <c r="J94" s="9"/>
      <c r="K94" s="1"/>
    </row>
    <row r="95" spans="1:11" x14ac:dyDescent="0.45">
      <c r="A95" s="5" t="s">
        <v>6</v>
      </c>
      <c r="B95" s="19">
        <v>699</v>
      </c>
      <c r="C95" s="3" t="s">
        <v>160</v>
      </c>
      <c r="D95" s="3" t="s">
        <v>161</v>
      </c>
      <c r="E95" s="3"/>
      <c r="F95" s="7" t="s">
        <v>7</v>
      </c>
      <c r="G95" s="4" t="s">
        <v>3</v>
      </c>
      <c r="H95" s="29">
        <f t="shared" si="6"/>
        <v>108</v>
      </c>
      <c r="I95" s="29"/>
      <c r="J95" s="9"/>
      <c r="K95" s="15"/>
    </row>
    <row r="96" spans="1:11" x14ac:dyDescent="0.45">
      <c r="A96" s="5" t="s">
        <v>8</v>
      </c>
      <c r="B96" s="19">
        <v>708</v>
      </c>
      <c r="C96" s="3" t="s">
        <v>160</v>
      </c>
      <c r="D96" s="3"/>
      <c r="E96" s="3"/>
      <c r="F96" s="7" t="s">
        <v>9</v>
      </c>
      <c r="G96" s="4" t="s">
        <v>10</v>
      </c>
      <c r="H96" s="29">
        <f t="shared" si="6"/>
        <v>108</v>
      </c>
      <c r="I96" s="29"/>
      <c r="J96" s="9"/>
      <c r="K96" s="15"/>
    </row>
    <row r="97" spans="1:11" x14ac:dyDescent="0.45">
      <c r="A97" s="5" t="s">
        <v>206</v>
      </c>
      <c r="B97" s="20">
        <v>744</v>
      </c>
      <c r="C97" s="3" t="s">
        <v>160</v>
      </c>
      <c r="D97" s="3"/>
      <c r="E97" s="3"/>
      <c r="F97" s="7" t="s">
        <v>207</v>
      </c>
      <c r="G97" s="4" t="s">
        <v>208</v>
      </c>
      <c r="H97" s="29">
        <f t="shared" si="6"/>
        <v>108</v>
      </c>
      <c r="I97" s="29"/>
      <c r="J97" s="9"/>
      <c r="K97" s="15"/>
    </row>
    <row r="98" spans="1:11" x14ac:dyDescent="0.45">
      <c r="A98" s="5" t="s">
        <v>11</v>
      </c>
      <c r="B98" s="19">
        <v>794</v>
      </c>
      <c r="C98" s="3" t="s">
        <v>160</v>
      </c>
      <c r="D98" s="3" t="s">
        <v>161</v>
      </c>
      <c r="E98" s="3"/>
      <c r="F98" s="7" t="s">
        <v>2</v>
      </c>
      <c r="G98" s="4" t="s">
        <v>3</v>
      </c>
      <c r="H98" s="29">
        <f t="shared" si="6"/>
        <v>108</v>
      </c>
      <c r="I98" s="29"/>
      <c r="J98" s="9"/>
      <c r="K98" s="15"/>
    </row>
    <row r="99" spans="1:11" x14ac:dyDescent="0.45">
      <c r="A99" s="5" t="s">
        <v>12</v>
      </c>
      <c r="B99" s="19">
        <v>912</v>
      </c>
      <c r="C99" s="3" t="s">
        <v>160</v>
      </c>
      <c r="D99" s="3"/>
      <c r="E99" s="3"/>
      <c r="F99" s="7" t="s">
        <v>13</v>
      </c>
      <c r="G99" s="4" t="s">
        <v>14</v>
      </c>
      <c r="H99" s="29">
        <f t="shared" si="6"/>
        <v>108</v>
      </c>
      <c r="I99" s="29"/>
      <c r="J99" s="9"/>
      <c r="K99" s="15"/>
    </row>
    <row r="100" spans="1:11" x14ac:dyDescent="0.45">
      <c r="A100" s="5" t="s">
        <v>12</v>
      </c>
      <c r="B100" s="19">
        <v>914</v>
      </c>
      <c r="C100" s="3" t="s">
        <v>160</v>
      </c>
      <c r="D100" s="3"/>
      <c r="E100" s="3"/>
      <c r="F100" s="7" t="s">
        <v>15</v>
      </c>
      <c r="G100" s="4" t="s">
        <v>16</v>
      </c>
      <c r="H100" s="29">
        <f t="shared" si="6"/>
        <v>108</v>
      </c>
      <c r="I100" s="29"/>
      <c r="J100" s="9"/>
      <c r="K100" s="15"/>
    </row>
    <row r="101" spans="1:11" x14ac:dyDescent="0.45">
      <c r="A101" s="5" t="s">
        <v>220</v>
      </c>
      <c r="B101" s="3">
        <v>936</v>
      </c>
      <c r="C101" s="3" t="s">
        <v>160</v>
      </c>
      <c r="D101" s="3"/>
      <c r="E101" s="3"/>
      <c r="F101" s="7" t="s">
        <v>17</v>
      </c>
      <c r="G101" s="3" t="s">
        <v>16</v>
      </c>
      <c r="H101" s="30">
        <f t="shared" si="6"/>
        <v>108</v>
      </c>
      <c r="I101" s="30"/>
      <c r="J101" s="9"/>
      <c r="K101" s="1"/>
    </row>
    <row r="102" spans="1:11" x14ac:dyDescent="0.45">
      <c r="A102" s="5" t="s">
        <v>18</v>
      </c>
      <c r="B102" s="19">
        <v>1037</v>
      </c>
      <c r="C102" s="3" t="s">
        <v>160</v>
      </c>
      <c r="D102" s="3"/>
      <c r="E102" s="3"/>
      <c r="F102" s="7" t="s">
        <v>19</v>
      </c>
      <c r="G102" s="4" t="s">
        <v>20</v>
      </c>
      <c r="H102" s="29">
        <f t="shared" si="6"/>
        <v>108</v>
      </c>
      <c r="I102" s="29"/>
      <c r="J102" s="9"/>
      <c r="K102" s="15"/>
    </row>
    <row r="103" spans="1:11" x14ac:dyDescent="0.45">
      <c r="A103" s="5" t="s">
        <v>21</v>
      </c>
      <c r="B103" s="19">
        <v>1061</v>
      </c>
      <c r="C103" s="3" t="s">
        <v>160</v>
      </c>
      <c r="D103" s="3"/>
      <c r="E103" s="3" t="s">
        <v>185</v>
      </c>
      <c r="F103" s="7" t="s">
        <v>22</v>
      </c>
      <c r="G103" s="4" t="s">
        <v>23</v>
      </c>
      <c r="H103" s="29">
        <f t="shared" si="6"/>
        <v>108</v>
      </c>
      <c r="I103" s="29"/>
      <c r="J103" s="9"/>
      <c r="K103" s="15"/>
    </row>
    <row r="104" spans="1:11" x14ac:dyDescent="0.45">
      <c r="A104" s="5" t="s">
        <v>21</v>
      </c>
      <c r="B104" s="19">
        <v>1385</v>
      </c>
      <c r="C104" s="3" t="s">
        <v>160</v>
      </c>
      <c r="D104" s="3" t="s">
        <v>161</v>
      </c>
      <c r="E104" s="3" t="s">
        <v>185</v>
      </c>
      <c r="F104" s="7" t="s">
        <v>24</v>
      </c>
      <c r="G104" s="4" t="s">
        <v>25</v>
      </c>
      <c r="H104" s="29">
        <f t="shared" si="6"/>
        <v>108</v>
      </c>
      <c r="I104" s="29"/>
      <c r="J104" s="9"/>
      <c r="K104" s="15"/>
    </row>
    <row r="105" spans="1:11" x14ac:dyDescent="0.45">
      <c r="A105" s="5" t="s">
        <v>21</v>
      </c>
      <c r="B105" s="19">
        <v>1390</v>
      </c>
      <c r="C105" s="3" t="s">
        <v>160</v>
      </c>
      <c r="D105" s="3"/>
      <c r="E105" s="3" t="s">
        <v>185</v>
      </c>
      <c r="F105" s="7" t="s">
        <v>2</v>
      </c>
      <c r="G105" s="4" t="s">
        <v>3</v>
      </c>
      <c r="H105" s="29">
        <f t="shared" si="6"/>
        <v>108</v>
      </c>
      <c r="I105" s="29"/>
      <c r="J105" s="9"/>
      <c r="K105" s="15"/>
    </row>
    <row r="106" spans="1:11" x14ac:dyDescent="0.45">
      <c r="A106" s="5" t="s">
        <v>21</v>
      </c>
      <c r="B106" s="19">
        <v>1392</v>
      </c>
      <c r="C106" s="3" t="s">
        <v>160</v>
      </c>
      <c r="D106" s="3"/>
      <c r="E106" s="3" t="s">
        <v>185</v>
      </c>
      <c r="F106" s="7" t="s">
        <v>26</v>
      </c>
      <c r="G106" s="4" t="s">
        <v>27</v>
      </c>
      <c r="H106" s="29">
        <f t="shared" si="6"/>
        <v>108</v>
      </c>
      <c r="I106" s="29"/>
      <c r="J106" s="9"/>
      <c r="K106" s="15"/>
    </row>
    <row r="107" spans="1:11" x14ac:dyDescent="0.45">
      <c r="A107" s="5" t="s">
        <v>28</v>
      </c>
      <c r="B107" s="19">
        <v>1404</v>
      </c>
      <c r="C107" s="3" t="s">
        <v>160</v>
      </c>
      <c r="D107" s="3"/>
      <c r="E107" s="3"/>
      <c r="F107" s="7" t="s">
        <v>29</v>
      </c>
      <c r="G107" s="4" t="s">
        <v>30</v>
      </c>
      <c r="H107" s="29">
        <f t="shared" si="6"/>
        <v>108</v>
      </c>
      <c r="I107" s="29"/>
      <c r="J107" s="9"/>
      <c r="K107" s="15"/>
    </row>
    <row r="108" spans="1:11" x14ac:dyDescent="0.45">
      <c r="A108" s="5" t="s">
        <v>31</v>
      </c>
      <c r="B108" s="19">
        <v>1411</v>
      </c>
      <c r="C108" s="3" t="s">
        <v>160</v>
      </c>
      <c r="D108" s="3" t="s">
        <v>161</v>
      </c>
      <c r="E108" s="3"/>
      <c r="F108" s="7" t="s">
        <v>2</v>
      </c>
      <c r="G108" s="4" t="s">
        <v>3</v>
      </c>
      <c r="H108" s="29">
        <f t="shared" si="6"/>
        <v>108</v>
      </c>
      <c r="I108" s="29"/>
      <c r="J108" s="9"/>
      <c r="K108" s="15"/>
    </row>
    <row r="109" spans="1:11" x14ac:dyDescent="0.45">
      <c r="A109" s="5" t="s">
        <v>32</v>
      </c>
      <c r="B109" s="19">
        <v>1601</v>
      </c>
      <c r="C109" s="3" t="s">
        <v>160</v>
      </c>
      <c r="D109" s="3"/>
      <c r="E109" s="3"/>
      <c r="F109" s="7" t="s">
        <v>33</v>
      </c>
      <c r="G109" s="4" t="s">
        <v>34</v>
      </c>
      <c r="H109" s="29">
        <f t="shared" si="6"/>
        <v>108</v>
      </c>
      <c r="I109" s="29"/>
      <c r="J109" s="9"/>
      <c r="K109" s="15"/>
    </row>
    <row r="110" spans="1:11" x14ac:dyDescent="0.45">
      <c r="A110" s="5" t="s">
        <v>35</v>
      </c>
      <c r="B110" s="19">
        <v>1682</v>
      </c>
      <c r="C110" s="3" t="s">
        <v>160</v>
      </c>
      <c r="D110" s="3" t="s">
        <v>161</v>
      </c>
      <c r="E110" s="3"/>
      <c r="F110" s="7" t="s">
        <v>36</v>
      </c>
      <c r="G110" s="4" t="s">
        <v>37</v>
      </c>
      <c r="H110" s="29">
        <f t="shared" si="6"/>
        <v>108</v>
      </c>
      <c r="I110" s="29"/>
      <c r="J110" s="9"/>
      <c r="K110" s="15"/>
    </row>
    <row r="111" spans="1:11" x14ac:dyDescent="0.45">
      <c r="A111" s="5" t="s">
        <v>38</v>
      </c>
      <c r="B111" s="19">
        <v>1843</v>
      </c>
      <c r="C111" s="3" t="s">
        <v>160</v>
      </c>
      <c r="D111" s="3" t="s">
        <v>161</v>
      </c>
      <c r="E111" s="3"/>
      <c r="F111" s="7" t="s">
        <v>39</v>
      </c>
      <c r="G111" s="4" t="s">
        <v>40</v>
      </c>
      <c r="H111" s="29">
        <f t="shared" si="6"/>
        <v>108</v>
      </c>
      <c r="I111" s="29"/>
      <c r="J111" s="9"/>
      <c r="K111" s="15"/>
    </row>
    <row r="112" spans="1:11" x14ac:dyDescent="0.45">
      <c r="A112" s="5" t="s">
        <v>50</v>
      </c>
      <c r="B112" s="19">
        <v>10131</v>
      </c>
      <c r="C112" s="3" t="s">
        <v>160</v>
      </c>
      <c r="D112" s="3" t="s">
        <v>161</v>
      </c>
      <c r="E112" s="3"/>
      <c r="F112" s="7" t="s">
        <v>51</v>
      </c>
      <c r="G112" s="4" t="s">
        <v>25</v>
      </c>
      <c r="H112" s="29">
        <f t="shared" si="6"/>
        <v>108</v>
      </c>
      <c r="I112" s="29"/>
      <c r="J112" s="9"/>
      <c r="K112" s="15"/>
    </row>
    <row r="113" spans="1:11" x14ac:dyDescent="0.45">
      <c r="A113" s="5" t="s">
        <v>52</v>
      </c>
      <c r="B113" s="19">
        <v>10303</v>
      </c>
      <c r="C113" s="3" t="s">
        <v>160</v>
      </c>
      <c r="D113" s="3"/>
      <c r="E113" s="3"/>
      <c r="F113" s="7" t="s">
        <v>13</v>
      </c>
      <c r="G113" s="4" t="s">
        <v>14</v>
      </c>
      <c r="H113" s="29">
        <f t="shared" si="6"/>
        <v>108</v>
      </c>
      <c r="I113" s="29"/>
      <c r="J113" s="9"/>
      <c r="K113" s="15"/>
    </row>
    <row r="114" spans="1:11" x14ac:dyDescent="0.45">
      <c r="A114" s="5" t="s">
        <v>52</v>
      </c>
      <c r="B114" s="19">
        <v>10304</v>
      </c>
      <c r="C114" s="3" t="s">
        <v>160</v>
      </c>
      <c r="D114" s="3"/>
      <c r="E114" s="3"/>
      <c r="F114" s="7" t="s">
        <v>13</v>
      </c>
      <c r="G114" s="4" t="s">
        <v>14</v>
      </c>
      <c r="H114" s="29">
        <f t="shared" si="6"/>
        <v>108</v>
      </c>
      <c r="I114" s="29"/>
      <c r="J114" s="9"/>
      <c r="K114" s="15"/>
    </row>
    <row r="115" spans="1:11" x14ac:dyDescent="0.45">
      <c r="A115" s="5" t="s">
        <v>221</v>
      </c>
      <c r="B115" s="3">
        <v>100670</v>
      </c>
      <c r="C115" s="3" t="s">
        <v>160</v>
      </c>
      <c r="D115" s="3" t="s">
        <v>161</v>
      </c>
      <c r="E115" s="3"/>
      <c r="F115" s="7" t="s">
        <v>15</v>
      </c>
      <c r="G115" s="3" t="s">
        <v>16</v>
      </c>
      <c r="H115" s="30">
        <f t="shared" si="6"/>
        <v>108</v>
      </c>
      <c r="I115" s="30"/>
      <c r="J115" s="9"/>
      <c r="K115" s="1"/>
    </row>
    <row r="116" spans="1:11" x14ac:dyDescent="0.45">
      <c r="A116" s="5" t="s">
        <v>69</v>
      </c>
      <c r="B116" s="19">
        <v>101593</v>
      </c>
      <c r="C116" s="3" t="s">
        <v>160</v>
      </c>
      <c r="D116" s="3"/>
      <c r="E116" s="3"/>
      <c r="F116" s="7" t="s">
        <v>70</v>
      </c>
      <c r="G116" s="4" t="s">
        <v>25</v>
      </c>
      <c r="H116" s="29">
        <f>HYPERLINK("https://www.nite.go.jp/nbrc/catalogue/NBRCMediumDetailServlet?NO=000103",103)</f>
        <v>103</v>
      </c>
      <c r="I116" s="29"/>
      <c r="J116" s="9"/>
      <c r="K116" s="15"/>
    </row>
    <row r="117" spans="1:11" x14ac:dyDescent="0.45">
      <c r="A117" s="5" t="s">
        <v>69</v>
      </c>
      <c r="B117" s="19">
        <v>101594</v>
      </c>
      <c r="C117" s="3" t="s">
        <v>160</v>
      </c>
      <c r="D117" s="3"/>
      <c r="E117" s="3"/>
      <c r="F117" s="7" t="s">
        <v>70</v>
      </c>
      <c r="G117" s="4" t="s">
        <v>25</v>
      </c>
      <c r="H117" s="29">
        <f>HYPERLINK("https://www.nite.go.jp/nbrc/catalogue/NBRCMediumDetailServlet?NO=000103",103)</f>
        <v>103</v>
      </c>
      <c r="I117" s="29"/>
      <c r="J117" s="9"/>
      <c r="K117" s="15"/>
    </row>
    <row r="118" spans="1:11" x14ac:dyDescent="0.45">
      <c r="A118" s="5" t="s">
        <v>69</v>
      </c>
      <c r="B118" s="19">
        <v>101595</v>
      </c>
      <c r="C118" s="3" t="s">
        <v>160</v>
      </c>
      <c r="D118" s="3"/>
      <c r="E118" s="3"/>
      <c r="F118" s="7" t="s">
        <v>70</v>
      </c>
      <c r="G118" s="4" t="s">
        <v>25</v>
      </c>
      <c r="H118" s="29">
        <f>HYPERLINK("https://www.nite.go.jp/nbrc/catalogue/NBRCMediumDetailServlet?NO=000103",103)</f>
        <v>103</v>
      </c>
      <c r="I118" s="29"/>
      <c r="J118" s="9"/>
      <c r="K118" s="15"/>
    </row>
    <row r="119" spans="1:11" x14ac:dyDescent="0.45">
      <c r="A119" s="5" t="s">
        <v>69</v>
      </c>
      <c r="B119" s="19">
        <v>101596</v>
      </c>
      <c r="C119" s="3" t="s">
        <v>160</v>
      </c>
      <c r="D119" s="3"/>
      <c r="E119" s="3"/>
      <c r="F119" s="7" t="s">
        <v>70</v>
      </c>
      <c r="G119" s="4" t="s">
        <v>25</v>
      </c>
      <c r="H119" s="29">
        <f>HYPERLINK("https://www.nite.go.jp/nbrc/catalogue/NBRCMediumDetailServlet?NO=000103",103)</f>
        <v>103</v>
      </c>
      <c r="I119" s="29"/>
      <c r="J119" s="9"/>
      <c r="K119" s="15"/>
    </row>
    <row r="120" spans="1:11" x14ac:dyDescent="0.45">
      <c r="A120" s="5" t="s">
        <v>71</v>
      </c>
      <c r="B120" s="19">
        <v>101597</v>
      </c>
      <c r="C120" s="3" t="s">
        <v>160</v>
      </c>
      <c r="D120" s="3"/>
      <c r="E120" s="3"/>
      <c r="F120" s="7" t="s">
        <v>70</v>
      </c>
      <c r="G120" s="4" t="s">
        <v>25</v>
      </c>
      <c r="H120" s="30">
        <f>HYPERLINK("https://www.nite.go.jp/nbrc/catalogue/NBRCMediumDetailServlet?NO=001390",1390)</f>
        <v>1390</v>
      </c>
      <c r="I120" s="30">
        <f>HYPERLINK("https://www.nite.go.jp/nbrc/catalogue/NBRCMediumDetailServlet?NO=000103",103)</f>
        <v>103</v>
      </c>
      <c r="J120" s="9"/>
      <c r="K120" s="15"/>
    </row>
    <row r="121" spans="1:11" x14ac:dyDescent="0.45">
      <c r="A121" s="5" t="s">
        <v>69</v>
      </c>
      <c r="B121" s="19">
        <v>101598</v>
      </c>
      <c r="C121" s="3" t="s">
        <v>160</v>
      </c>
      <c r="D121" s="3"/>
      <c r="E121" s="3"/>
      <c r="F121" s="7" t="s">
        <v>70</v>
      </c>
      <c r="G121" s="4" t="s">
        <v>25</v>
      </c>
      <c r="H121" s="29">
        <f t="shared" ref="H121:H135" si="7">HYPERLINK("https://www.nite.go.jp/nbrc/catalogue/NBRCMediumDetailServlet?NO=000103",103)</f>
        <v>103</v>
      </c>
      <c r="I121" s="29"/>
      <c r="J121" s="9"/>
      <c r="K121" s="15"/>
    </row>
    <row r="122" spans="1:11" x14ac:dyDescent="0.45">
      <c r="A122" s="5" t="s">
        <v>69</v>
      </c>
      <c r="B122" s="19">
        <v>101599</v>
      </c>
      <c r="C122" s="3" t="s">
        <v>160</v>
      </c>
      <c r="D122" s="3"/>
      <c r="E122" s="3"/>
      <c r="F122" s="7" t="s">
        <v>70</v>
      </c>
      <c r="G122" s="4" t="s">
        <v>25</v>
      </c>
      <c r="H122" s="29">
        <f t="shared" si="7"/>
        <v>103</v>
      </c>
      <c r="I122" s="29"/>
      <c r="J122" s="9"/>
      <c r="K122" s="15"/>
    </row>
    <row r="123" spans="1:11" x14ac:dyDescent="0.45">
      <c r="A123" s="5" t="s">
        <v>69</v>
      </c>
      <c r="B123" s="19">
        <v>101600</v>
      </c>
      <c r="C123" s="3" t="s">
        <v>160</v>
      </c>
      <c r="D123" s="3"/>
      <c r="E123" s="3"/>
      <c r="F123" s="7" t="s">
        <v>70</v>
      </c>
      <c r="G123" s="4" t="s">
        <v>25</v>
      </c>
      <c r="H123" s="29">
        <f t="shared" si="7"/>
        <v>103</v>
      </c>
      <c r="I123" s="29"/>
      <c r="J123" s="9"/>
      <c r="K123" s="15"/>
    </row>
    <row r="124" spans="1:11" x14ac:dyDescent="0.45">
      <c r="A124" s="5" t="s">
        <v>69</v>
      </c>
      <c r="B124" s="19">
        <v>101601</v>
      </c>
      <c r="C124" s="3" t="s">
        <v>160</v>
      </c>
      <c r="D124" s="3"/>
      <c r="E124" s="3"/>
      <c r="F124" s="7" t="s">
        <v>70</v>
      </c>
      <c r="G124" s="4" t="s">
        <v>25</v>
      </c>
      <c r="H124" s="29">
        <f t="shared" si="7"/>
        <v>103</v>
      </c>
      <c r="I124" s="29"/>
      <c r="J124" s="9"/>
      <c r="K124" s="15"/>
    </row>
    <row r="125" spans="1:11" x14ac:dyDescent="0.45">
      <c r="A125" s="5" t="s">
        <v>69</v>
      </c>
      <c r="B125" s="19">
        <v>101602</v>
      </c>
      <c r="C125" s="3" t="s">
        <v>160</v>
      </c>
      <c r="D125" s="3"/>
      <c r="E125" s="3"/>
      <c r="F125" s="7" t="s">
        <v>70</v>
      </c>
      <c r="G125" s="4" t="s">
        <v>25</v>
      </c>
      <c r="H125" s="29">
        <f t="shared" si="7"/>
        <v>103</v>
      </c>
      <c r="I125" s="29"/>
      <c r="J125" s="9"/>
      <c r="K125" s="15"/>
    </row>
    <row r="126" spans="1:11" x14ac:dyDescent="0.45">
      <c r="A126" s="5" t="s">
        <v>72</v>
      </c>
      <c r="B126" s="19">
        <v>101603</v>
      </c>
      <c r="C126" s="3" t="s">
        <v>160</v>
      </c>
      <c r="D126" s="3"/>
      <c r="E126" s="3"/>
      <c r="F126" s="7" t="s">
        <v>70</v>
      </c>
      <c r="G126" s="4" t="s">
        <v>25</v>
      </c>
      <c r="H126" s="29">
        <f t="shared" si="7"/>
        <v>103</v>
      </c>
      <c r="I126" s="29"/>
      <c r="J126" s="9"/>
      <c r="K126" s="15"/>
    </row>
    <row r="127" spans="1:11" x14ac:dyDescent="0.45">
      <c r="A127" s="5" t="s">
        <v>72</v>
      </c>
      <c r="B127" s="19">
        <v>101604</v>
      </c>
      <c r="C127" s="3" t="s">
        <v>160</v>
      </c>
      <c r="D127" s="3"/>
      <c r="E127" s="3"/>
      <c r="F127" s="7" t="s">
        <v>70</v>
      </c>
      <c r="G127" s="4" t="s">
        <v>25</v>
      </c>
      <c r="H127" s="30">
        <f t="shared" si="7"/>
        <v>103</v>
      </c>
      <c r="I127" s="30">
        <f>HYPERLINK("https://www.nite.go.jp/nbrc/catalogue/NBRCMediumDetailServlet?NO=001136",1136)</f>
        <v>1136</v>
      </c>
      <c r="J127" s="9"/>
      <c r="K127" s="15"/>
    </row>
    <row r="128" spans="1:11" x14ac:dyDescent="0.45">
      <c r="A128" s="5" t="s">
        <v>69</v>
      </c>
      <c r="B128" s="19">
        <v>101605</v>
      </c>
      <c r="C128" s="3" t="s">
        <v>160</v>
      </c>
      <c r="D128" s="3"/>
      <c r="E128" s="3"/>
      <c r="F128" s="7" t="s">
        <v>70</v>
      </c>
      <c r="G128" s="4" t="s">
        <v>25</v>
      </c>
      <c r="H128" s="29">
        <f t="shared" si="7"/>
        <v>103</v>
      </c>
      <c r="I128" s="29"/>
      <c r="J128" s="9"/>
      <c r="K128" s="15"/>
    </row>
    <row r="129" spans="1:11" x14ac:dyDescent="0.45">
      <c r="A129" s="5" t="s">
        <v>69</v>
      </c>
      <c r="B129" s="19">
        <v>101606</v>
      </c>
      <c r="C129" s="3" t="s">
        <v>160</v>
      </c>
      <c r="D129" s="3"/>
      <c r="E129" s="3"/>
      <c r="F129" s="7" t="s">
        <v>70</v>
      </c>
      <c r="G129" s="4" t="s">
        <v>25</v>
      </c>
      <c r="H129" s="29">
        <f t="shared" si="7"/>
        <v>103</v>
      </c>
      <c r="I129" s="29"/>
      <c r="J129" s="9"/>
      <c r="K129" s="15"/>
    </row>
    <row r="130" spans="1:11" x14ac:dyDescent="0.45">
      <c r="A130" s="5" t="s">
        <v>69</v>
      </c>
      <c r="B130" s="19">
        <v>101607</v>
      </c>
      <c r="C130" s="3" t="s">
        <v>160</v>
      </c>
      <c r="D130" s="3"/>
      <c r="E130" s="3"/>
      <c r="F130" s="7" t="s">
        <v>70</v>
      </c>
      <c r="G130" s="4" t="s">
        <v>25</v>
      </c>
      <c r="H130" s="29">
        <f t="shared" si="7"/>
        <v>103</v>
      </c>
      <c r="I130" s="29"/>
      <c r="J130" s="9"/>
      <c r="K130" s="15"/>
    </row>
    <row r="131" spans="1:11" x14ac:dyDescent="0.45">
      <c r="A131" s="5" t="s">
        <v>69</v>
      </c>
      <c r="B131" s="19">
        <v>101608</v>
      </c>
      <c r="C131" s="3" t="s">
        <v>160</v>
      </c>
      <c r="D131" s="3"/>
      <c r="E131" s="3"/>
      <c r="F131" s="7" t="s">
        <v>70</v>
      </c>
      <c r="G131" s="4" t="s">
        <v>25</v>
      </c>
      <c r="H131" s="29">
        <f t="shared" si="7"/>
        <v>103</v>
      </c>
      <c r="I131" s="29"/>
      <c r="J131" s="9"/>
      <c r="K131" s="15"/>
    </row>
    <row r="132" spans="1:11" x14ac:dyDescent="0.45">
      <c r="A132" s="5" t="s">
        <v>69</v>
      </c>
      <c r="B132" s="19">
        <v>101609</v>
      </c>
      <c r="C132" s="3" t="s">
        <v>160</v>
      </c>
      <c r="D132" s="3"/>
      <c r="E132" s="3"/>
      <c r="F132" s="7" t="s">
        <v>70</v>
      </c>
      <c r="G132" s="4" t="s">
        <v>25</v>
      </c>
      <c r="H132" s="29">
        <f t="shared" si="7"/>
        <v>103</v>
      </c>
      <c r="I132" s="29"/>
      <c r="J132" s="9"/>
      <c r="K132" s="15"/>
    </row>
    <row r="133" spans="1:11" x14ac:dyDescent="0.45">
      <c r="A133" s="5" t="s">
        <v>69</v>
      </c>
      <c r="B133" s="19">
        <v>101610</v>
      </c>
      <c r="C133" s="3" t="s">
        <v>160</v>
      </c>
      <c r="D133" s="3"/>
      <c r="E133" s="3"/>
      <c r="F133" s="7" t="s">
        <v>70</v>
      </c>
      <c r="G133" s="4" t="s">
        <v>25</v>
      </c>
      <c r="H133" s="29">
        <f t="shared" si="7"/>
        <v>103</v>
      </c>
      <c r="I133" s="29"/>
      <c r="J133" s="9"/>
      <c r="K133" s="15"/>
    </row>
    <row r="134" spans="1:11" x14ac:dyDescent="0.45">
      <c r="A134" s="5" t="s">
        <v>72</v>
      </c>
      <c r="B134" s="19">
        <v>101613</v>
      </c>
      <c r="C134" s="3" t="s">
        <v>160</v>
      </c>
      <c r="D134" s="3" t="s">
        <v>161</v>
      </c>
      <c r="E134" s="3"/>
      <c r="F134" s="7" t="s">
        <v>70</v>
      </c>
      <c r="G134" s="4" t="s">
        <v>25</v>
      </c>
      <c r="H134" s="29">
        <f t="shared" si="7"/>
        <v>103</v>
      </c>
      <c r="I134" s="29"/>
      <c r="J134" s="9"/>
      <c r="K134" s="15"/>
    </row>
    <row r="135" spans="1:11" x14ac:dyDescent="0.45">
      <c r="A135" s="5" t="s">
        <v>72</v>
      </c>
      <c r="B135" s="19">
        <v>101614</v>
      </c>
      <c r="C135" s="3" t="s">
        <v>160</v>
      </c>
      <c r="D135" s="3"/>
      <c r="E135" s="3"/>
      <c r="F135" s="7" t="s">
        <v>70</v>
      </c>
      <c r="G135" s="4" t="s">
        <v>25</v>
      </c>
      <c r="H135" s="29">
        <f t="shared" si="7"/>
        <v>103</v>
      </c>
      <c r="I135" s="29"/>
      <c r="J135" s="9"/>
      <c r="K135" s="15"/>
    </row>
    <row r="136" spans="1:11" x14ac:dyDescent="0.45">
      <c r="A136" s="5" t="s">
        <v>76</v>
      </c>
      <c r="B136" s="19">
        <v>103900</v>
      </c>
      <c r="C136" s="3" t="s">
        <v>160</v>
      </c>
      <c r="D136" s="3" t="s">
        <v>161</v>
      </c>
      <c r="E136" s="3"/>
      <c r="F136" s="7" t="s">
        <v>77</v>
      </c>
      <c r="G136" s="4" t="s">
        <v>78</v>
      </c>
      <c r="H136" s="30">
        <f>HYPERLINK("https://www.nite.go.jp/nbrc/catalogue/NBRCMediumDetailServlet?NO=000856",856)</f>
        <v>856</v>
      </c>
      <c r="I136" s="30">
        <f>HYPERLINK("https://www.nite.go.jp/nbrc/catalogue/NBRCMediumDetailServlet?NO=000108",108)</f>
        <v>108</v>
      </c>
      <c r="J136" s="9"/>
      <c r="K136" s="15"/>
    </row>
    <row r="137" spans="1:11" x14ac:dyDescent="0.45">
      <c r="A137" s="5" t="s">
        <v>79</v>
      </c>
      <c r="B137" s="19">
        <v>103918</v>
      </c>
      <c r="C137" s="3" t="s">
        <v>160</v>
      </c>
      <c r="D137" s="3" t="s">
        <v>161</v>
      </c>
      <c r="E137" s="3"/>
      <c r="F137" s="7" t="s">
        <v>80</v>
      </c>
      <c r="G137" s="4" t="s">
        <v>25</v>
      </c>
      <c r="H137" s="30">
        <f>HYPERLINK("https://www.nite.go.jp/nbrc/catalogue/NBRCMediumDetailServlet?NO=001390",1390)</f>
        <v>1390</v>
      </c>
      <c r="I137" s="30">
        <f>HYPERLINK("https://www.nite.go.jp/nbrc/catalogue/NBRCMediumDetailServlet?NO=001004",1004)</f>
        <v>1004</v>
      </c>
      <c r="J137" s="9"/>
      <c r="K137" s="15"/>
    </row>
    <row r="138" spans="1:11" ht="26.4" customHeight="1" x14ac:dyDescent="0.45">
      <c r="A138" s="6" t="s">
        <v>214</v>
      </c>
    </row>
  </sheetData>
  <autoFilter ref="A2:J138" xr:uid="{0662315B-6662-452E-AA9F-B5DDED64B2BC}"/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8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C96F-E4CD-4964-91B2-060A885411E7}">
  <sheetPr>
    <tabColor rgb="FF00B0F0"/>
    <pageSetUpPr fitToPage="1"/>
  </sheetPr>
  <dimension ref="A1:K15"/>
  <sheetViews>
    <sheetView tabSelected="1" view="pageBreakPreview" zoomScale="70" zoomScaleNormal="55" zoomScaleSheetLayoutView="70" workbookViewId="0">
      <pane ySplit="3" topLeftCell="A4" activePane="bottomLeft" state="frozen"/>
      <selection pane="bottomLeft" activeCell="A4" sqref="A4"/>
    </sheetView>
  </sheetViews>
  <sheetFormatPr defaultRowHeight="18" x14ac:dyDescent="0.45"/>
  <cols>
    <col min="1" max="1" width="28.5" style="26" customWidth="1"/>
    <col min="2" max="2" width="12" style="27" customWidth="1"/>
    <col min="3" max="3" width="7.3984375" style="27" customWidth="1"/>
    <col min="4" max="4" width="8.59765625" style="26" customWidth="1"/>
    <col min="5" max="5" width="28.3984375" style="26" customWidth="1"/>
    <col min="6" max="6" width="10.8984375" style="26" customWidth="1"/>
    <col min="7" max="8" width="11.69921875" style="26" customWidth="1"/>
    <col min="9" max="9" width="25.59765625" style="26" customWidth="1"/>
    <col min="10" max="10" width="17" style="1" customWidth="1"/>
    <col min="11" max="16384" width="8.796875" style="25"/>
  </cols>
  <sheetData>
    <row r="1" spans="1:11" x14ac:dyDescent="0.45">
      <c r="A1" s="32" t="s">
        <v>242</v>
      </c>
    </row>
    <row r="2" spans="1:11" ht="40.200000000000003" customHeight="1" thickBot="1" x14ac:dyDescent="0.35">
      <c r="A2" s="44" t="s">
        <v>243</v>
      </c>
      <c r="B2" s="44"/>
      <c r="C2" s="44"/>
      <c r="D2" s="44"/>
      <c r="E2" s="44"/>
      <c r="F2" s="44"/>
      <c r="G2" s="44"/>
      <c r="H2" s="44"/>
      <c r="I2" s="44"/>
      <c r="J2" s="18" t="s">
        <v>227</v>
      </c>
    </row>
    <row r="3" spans="1:11" ht="37.5" customHeight="1" thickBot="1" x14ac:dyDescent="0.5">
      <c r="A3" s="33" t="s">
        <v>228</v>
      </c>
      <c r="B3" s="34" t="s">
        <v>202</v>
      </c>
      <c r="C3" s="34" t="s">
        <v>229</v>
      </c>
      <c r="D3" s="35" t="s">
        <v>224</v>
      </c>
      <c r="E3" s="34" t="s">
        <v>223</v>
      </c>
      <c r="F3" s="36" t="s">
        <v>222</v>
      </c>
      <c r="G3" s="36" t="s">
        <v>230</v>
      </c>
      <c r="H3" s="36" t="s">
        <v>231</v>
      </c>
      <c r="I3" s="36" t="s">
        <v>187</v>
      </c>
      <c r="J3" s="37" t="s">
        <v>204</v>
      </c>
    </row>
    <row r="4" spans="1:11" x14ac:dyDescent="0.45">
      <c r="A4" s="45" t="s">
        <v>233</v>
      </c>
      <c r="B4" s="39" t="s">
        <v>234</v>
      </c>
      <c r="C4" s="39" t="s">
        <v>232</v>
      </c>
      <c r="D4" s="40" t="s">
        <v>192</v>
      </c>
      <c r="E4" s="40" t="s">
        <v>191</v>
      </c>
      <c r="F4" s="40" t="s">
        <v>190</v>
      </c>
      <c r="G4" s="41">
        <f t="shared" ref="G4:G15" si="0">HYPERLINK("https://www.nite.go.jp/nbrc/catalogue/NBRCMediumDetailServlet?NO=001509",1509)</f>
        <v>1509</v>
      </c>
      <c r="H4" s="41"/>
      <c r="I4" s="42" t="s">
        <v>189</v>
      </c>
      <c r="J4" s="46" t="str">
        <f t="shared" ref="J4:J6" si="1">HYPERLINK("mailto:rd@nite.go.jp","コチラにお問い合わせ下さい。")</f>
        <v>コチラにお問い合わせ下さい。</v>
      </c>
      <c r="K4" s="38"/>
    </row>
    <row r="5" spans="1:11" x14ac:dyDescent="0.45">
      <c r="A5" s="45" t="s">
        <v>233</v>
      </c>
      <c r="B5" s="39" t="s">
        <v>235</v>
      </c>
      <c r="C5" s="39" t="s">
        <v>232</v>
      </c>
      <c r="D5" s="40" t="s">
        <v>192</v>
      </c>
      <c r="E5" s="40" t="s">
        <v>191</v>
      </c>
      <c r="F5" s="40" t="s">
        <v>190</v>
      </c>
      <c r="G5" s="41">
        <f t="shared" si="0"/>
        <v>1509</v>
      </c>
      <c r="H5" s="41"/>
      <c r="I5" s="42" t="s">
        <v>189</v>
      </c>
      <c r="J5" s="46" t="str">
        <f t="shared" si="1"/>
        <v>コチラにお問い合わせ下さい。</v>
      </c>
      <c r="K5" s="38"/>
    </row>
    <row r="6" spans="1:11" x14ac:dyDescent="0.45">
      <c r="A6" s="45" t="s">
        <v>233</v>
      </c>
      <c r="B6" s="39" t="s">
        <v>236</v>
      </c>
      <c r="C6" s="39" t="s">
        <v>232</v>
      </c>
      <c r="D6" s="40" t="s">
        <v>192</v>
      </c>
      <c r="E6" s="40" t="s">
        <v>191</v>
      </c>
      <c r="F6" s="40" t="s">
        <v>190</v>
      </c>
      <c r="G6" s="41">
        <f t="shared" si="0"/>
        <v>1509</v>
      </c>
      <c r="H6" s="41"/>
      <c r="I6" s="42" t="s">
        <v>189</v>
      </c>
      <c r="J6" s="46" t="str">
        <f t="shared" si="1"/>
        <v>コチラにお問い合わせ下さい。</v>
      </c>
      <c r="K6" s="38"/>
    </row>
    <row r="7" spans="1:11" x14ac:dyDescent="0.45">
      <c r="A7" s="48" t="s">
        <v>237</v>
      </c>
      <c r="B7" s="28" t="s">
        <v>215</v>
      </c>
      <c r="C7" s="28">
        <v>1</v>
      </c>
      <c r="D7" s="11" t="s">
        <v>192</v>
      </c>
      <c r="E7" s="11" t="s">
        <v>191</v>
      </c>
      <c r="F7" s="11" t="s">
        <v>190</v>
      </c>
      <c r="G7" s="30">
        <f t="shared" si="0"/>
        <v>1509</v>
      </c>
      <c r="H7" s="30"/>
      <c r="I7" s="11" t="s">
        <v>189</v>
      </c>
      <c r="J7" s="47" t="str">
        <f>HYPERLINK("https://www.nite.go.jp/nbrc/dbrp/dataview?dataId=ANGE0000500030766","ダウンロード")</f>
        <v>ダウンロード</v>
      </c>
      <c r="K7" s="38"/>
    </row>
    <row r="8" spans="1:11" x14ac:dyDescent="0.45">
      <c r="A8" s="48" t="s">
        <v>238</v>
      </c>
      <c r="B8" s="28" t="s">
        <v>201</v>
      </c>
      <c r="C8" s="28">
        <v>1</v>
      </c>
      <c r="D8" s="11" t="s">
        <v>192</v>
      </c>
      <c r="E8" s="11" t="s">
        <v>198</v>
      </c>
      <c r="F8" s="11" t="s">
        <v>190</v>
      </c>
      <c r="G8" s="30">
        <f t="shared" si="0"/>
        <v>1509</v>
      </c>
      <c r="H8" s="30"/>
      <c r="I8" s="11" t="s">
        <v>189</v>
      </c>
      <c r="J8" s="47" t="str">
        <f>HYPERLINK("https://www.nite.go.jp/nbrc/dbrp/dataview?dataId=ANGE0000500030767","ダウンロード")</f>
        <v>ダウンロード</v>
      </c>
      <c r="K8" s="38"/>
    </row>
    <row r="9" spans="1:11" x14ac:dyDescent="0.45">
      <c r="A9" s="48" t="s">
        <v>239</v>
      </c>
      <c r="B9" s="28" t="s">
        <v>200</v>
      </c>
      <c r="C9" s="28">
        <v>1</v>
      </c>
      <c r="D9" s="11" t="s">
        <v>192</v>
      </c>
      <c r="E9" s="11" t="s">
        <v>198</v>
      </c>
      <c r="F9" s="11" t="s">
        <v>190</v>
      </c>
      <c r="G9" s="30">
        <f t="shared" si="0"/>
        <v>1509</v>
      </c>
      <c r="H9" s="30"/>
      <c r="I9" s="11" t="s">
        <v>189</v>
      </c>
      <c r="J9" s="47" t="str">
        <f>HYPERLINK("https://www.nite.go.jp/nbrc/dbrp/dataview?dataId=ANGE0000500030768","ダウンロード")</f>
        <v>ダウンロード</v>
      </c>
      <c r="K9" s="38"/>
    </row>
    <row r="10" spans="1:11" x14ac:dyDescent="0.45">
      <c r="A10" s="48" t="s">
        <v>240</v>
      </c>
      <c r="B10" s="28" t="s">
        <v>199</v>
      </c>
      <c r="C10" s="28">
        <v>1</v>
      </c>
      <c r="D10" s="11" t="s">
        <v>192</v>
      </c>
      <c r="E10" s="11" t="s">
        <v>198</v>
      </c>
      <c r="F10" s="11" t="s">
        <v>190</v>
      </c>
      <c r="G10" s="30">
        <f t="shared" si="0"/>
        <v>1509</v>
      </c>
      <c r="H10" s="30"/>
      <c r="I10" s="11" t="s">
        <v>189</v>
      </c>
      <c r="J10" s="47" t="str">
        <f>HYPERLINK("https://www.nite.go.jp/nbrc/dbrp/dataview?dataId=ANGE0000500030769","ダウンロード")</f>
        <v>ダウンロード</v>
      </c>
      <c r="K10" s="38"/>
    </row>
    <row r="11" spans="1:11" x14ac:dyDescent="0.45">
      <c r="A11" s="48" t="s">
        <v>240</v>
      </c>
      <c r="B11" s="28" t="s">
        <v>197</v>
      </c>
      <c r="C11" s="28">
        <v>1</v>
      </c>
      <c r="D11" s="11" t="s">
        <v>192</v>
      </c>
      <c r="E11" s="11" t="s">
        <v>191</v>
      </c>
      <c r="F11" s="11" t="s">
        <v>190</v>
      </c>
      <c r="G11" s="30">
        <f t="shared" si="0"/>
        <v>1509</v>
      </c>
      <c r="H11" s="30"/>
      <c r="I11" s="11" t="s">
        <v>189</v>
      </c>
      <c r="J11" s="47" t="str">
        <f>HYPERLINK("https://www.nite.go.jp/nbrc/dbrp/dataview?dataId=ANGE0000500030770","ダウンロード")</f>
        <v>ダウンロード</v>
      </c>
      <c r="K11" s="38"/>
    </row>
    <row r="12" spans="1:11" x14ac:dyDescent="0.45">
      <c r="A12" s="48" t="s">
        <v>241</v>
      </c>
      <c r="B12" s="28" t="s">
        <v>196</v>
      </c>
      <c r="C12" s="28">
        <v>1</v>
      </c>
      <c r="D12" s="11" t="s">
        <v>192</v>
      </c>
      <c r="E12" s="11" t="s">
        <v>191</v>
      </c>
      <c r="F12" s="11" t="s">
        <v>190</v>
      </c>
      <c r="G12" s="30">
        <f t="shared" si="0"/>
        <v>1509</v>
      </c>
      <c r="H12" s="30"/>
      <c r="I12" s="11" t="s">
        <v>189</v>
      </c>
      <c r="J12" s="47" t="str">
        <f>HYPERLINK("https://www.nite.go.jp/nbrc/dbrp/dataview?dataId=ANGE0000500030771","ダウンロード")</f>
        <v>ダウンロード</v>
      </c>
      <c r="K12" s="38"/>
    </row>
    <row r="13" spans="1:11" x14ac:dyDescent="0.45">
      <c r="A13" s="48" t="s">
        <v>241</v>
      </c>
      <c r="B13" s="28" t="s">
        <v>195</v>
      </c>
      <c r="C13" s="28">
        <v>1</v>
      </c>
      <c r="D13" s="11" t="s">
        <v>192</v>
      </c>
      <c r="E13" s="11" t="s">
        <v>191</v>
      </c>
      <c r="F13" s="11" t="s">
        <v>190</v>
      </c>
      <c r="G13" s="30">
        <f t="shared" si="0"/>
        <v>1509</v>
      </c>
      <c r="H13" s="30"/>
      <c r="I13" s="11" t="s">
        <v>189</v>
      </c>
      <c r="J13" s="47" t="str">
        <f>HYPERLINK("https://www.nite.go.jp/nbrc/dbrp/dataview?dataId=ANGE0000500030772","ダウンロード")</f>
        <v>ダウンロード</v>
      </c>
      <c r="K13" s="38"/>
    </row>
    <row r="14" spans="1:11" x14ac:dyDescent="0.45">
      <c r="A14" s="48" t="s">
        <v>241</v>
      </c>
      <c r="B14" s="28" t="s">
        <v>194</v>
      </c>
      <c r="C14" s="28">
        <v>1</v>
      </c>
      <c r="D14" s="11" t="s">
        <v>192</v>
      </c>
      <c r="E14" s="11" t="s">
        <v>191</v>
      </c>
      <c r="F14" s="11" t="s">
        <v>190</v>
      </c>
      <c r="G14" s="30">
        <f t="shared" si="0"/>
        <v>1509</v>
      </c>
      <c r="H14" s="30"/>
      <c r="I14" s="11" t="s">
        <v>189</v>
      </c>
      <c r="J14" s="47" t="str">
        <f>HYPERLINK("https://www.nite.go.jp/nbrc/dbrp/dataview?dataId=ANGE0000500030773","ダウンロード")</f>
        <v>ダウンロード</v>
      </c>
      <c r="K14" s="38"/>
    </row>
    <row r="15" spans="1:11" x14ac:dyDescent="0.45">
      <c r="A15" s="48" t="s">
        <v>241</v>
      </c>
      <c r="B15" s="28" t="s">
        <v>193</v>
      </c>
      <c r="C15" s="28">
        <v>1</v>
      </c>
      <c r="D15" s="11" t="s">
        <v>192</v>
      </c>
      <c r="E15" s="11" t="s">
        <v>191</v>
      </c>
      <c r="F15" s="11" t="s">
        <v>190</v>
      </c>
      <c r="G15" s="30">
        <f t="shared" si="0"/>
        <v>1509</v>
      </c>
      <c r="H15" s="30"/>
      <c r="I15" s="11" t="s">
        <v>189</v>
      </c>
      <c r="J15" s="47" t="str">
        <f>HYPERLINK("https://www.nite.go.jp/nbrc/dbrp/dataview?dataId=ANGE0000500030774","ダウンロード")</f>
        <v>ダウンロード</v>
      </c>
      <c r="K15" s="38"/>
    </row>
  </sheetData>
  <mergeCells count="1">
    <mergeCell ref="A2:I2"/>
  </mergeCells>
  <phoneticPr fontId="1"/>
  <conditionalFormatting sqref="A4:J15">
    <cfRule type="expression" dxfId="0" priority="1">
      <formula>EXACT(LEFT($A4,FIND(" ",$A4)-1),_xlfn.XLOOKUP(RIGHT($B4,6),#REF!,#REF!))=FALSE</formula>
    </cfRule>
  </conditionalFormatting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NBRC株</vt:lpstr>
      <vt:lpstr>RD 株 </vt:lpstr>
      <vt:lpstr>NBRC株!Print_Area</vt:lpstr>
      <vt:lpstr>'RD 株 '!Print_Area</vt:lpstr>
      <vt:lpstr>NBRC株!Print_Titles</vt:lpstr>
      <vt:lpstr>'RD 株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2020-07-06T06:51:27Z</dcterms:created>
  <dcterms:modified xsi:type="dcterms:W3CDTF">2023-07-10T10:02:04Z</dcterms:modified>
</cp:coreProperties>
</file>